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4500" activeTab="0"/>
  </bookViews>
  <sheets>
    <sheet name="план учебного процесса" sheetId="1" r:id="rId1"/>
  </sheets>
  <definedNames>
    <definedName name="_xlnm.Print_Area" localSheetId="0">'план учебного процесса'!$A$1:$T$114</definedName>
  </definedNames>
  <calcPr fullCalcOnLoad="1"/>
</workbook>
</file>

<file path=xl/sharedStrings.xml><?xml version="1.0" encoding="utf-8"?>
<sst xmlns="http://schemas.openxmlformats.org/spreadsheetml/2006/main" count="207" uniqueCount="148">
  <si>
    <t>Индекс</t>
  </si>
  <si>
    <t>1 курс</t>
  </si>
  <si>
    <t>2 курс</t>
  </si>
  <si>
    <t>4 курс</t>
  </si>
  <si>
    <t>История</t>
  </si>
  <si>
    <t>Химия</t>
  </si>
  <si>
    <t>Биология</t>
  </si>
  <si>
    <t>Физическая культура</t>
  </si>
  <si>
    <t>Математика</t>
  </si>
  <si>
    <t>Физика</t>
  </si>
  <si>
    <t>ОП.01</t>
  </si>
  <si>
    <t>ОП.02</t>
  </si>
  <si>
    <t>ОП.03</t>
  </si>
  <si>
    <t>Материаловедение</t>
  </si>
  <si>
    <t>ОП.04</t>
  </si>
  <si>
    <t>ОП.05</t>
  </si>
  <si>
    <t>ПМ.01</t>
  </si>
  <si>
    <t>МДК.01.01</t>
  </si>
  <si>
    <t>МДК.01.02</t>
  </si>
  <si>
    <t>ПМ.02</t>
  </si>
  <si>
    <t>МДК.02.01</t>
  </si>
  <si>
    <t>МДК.02.02</t>
  </si>
  <si>
    <t>ПМ.03</t>
  </si>
  <si>
    <t>МДК.03.01</t>
  </si>
  <si>
    <t>УП.01</t>
  </si>
  <si>
    <t>ПП.01</t>
  </si>
  <si>
    <t>Учебная практика</t>
  </si>
  <si>
    <t>УП.02</t>
  </si>
  <si>
    <t>ПП.02</t>
  </si>
  <si>
    <t>УП.03</t>
  </si>
  <si>
    <t>ПП.03</t>
  </si>
  <si>
    <t>УП.04</t>
  </si>
  <si>
    <t>1</t>
  </si>
  <si>
    <t>2</t>
  </si>
  <si>
    <t>3</t>
  </si>
  <si>
    <t>Всего</t>
  </si>
  <si>
    <t>всего</t>
  </si>
  <si>
    <t>2 нед.</t>
  </si>
  <si>
    <t>4</t>
  </si>
  <si>
    <t>5</t>
  </si>
  <si>
    <t>экзаменов</t>
  </si>
  <si>
    <t>Наименование циклов, дисциплин, профессиональныз модулей, МДК, практик</t>
  </si>
  <si>
    <t>Распределение обязательной нагрузки по курсам и семестрам (час. В семестр)</t>
  </si>
  <si>
    <t>лаб. И практич. Занятий, вкл. Семинар</t>
  </si>
  <si>
    <t>1 сем.   17 нед.</t>
  </si>
  <si>
    <t>2 сем.   22 нед.</t>
  </si>
  <si>
    <r>
      <t xml:space="preserve">3 сем.    16 нед. </t>
    </r>
    <r>
      <rPr>
        <b/>
        <sz val="8"/>
        <color indexed="8"/>
        <rFont val="Times New Roman"/>
        <family val="1"/>
      </rPr>
      <t>(аудиторная)</t>
    </r>
  </si>
  <si>
    <r>
      <t xml:space="preserve">4 сем.     18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5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</si>
  <si>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7 сем.     12 нед.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4 нед. </t>
    </r>
    <r>
      <rPr>
        <b/>
        <sz val="8"/>
        <color indexed="8"/>
        <rFont val="Times New Roman"/>
        <family val="1"/>
      </rPr>
      <t xml:space="preserve">(практика)   </t>
    </r>
  </si>
  <si>
    <r>
      <t xml:space="preserve">8 сем.        8 нед.   </t>
    </r>
    <r>
      <rPr>
        <b/>
        <sz val="8"/>
        <color indexed="8"/>
        <rFont val="Times New Roman"/>
        <family val="1"/>
      </rPr>
      <t>(аудиторная)</t>
    </r>
    <r>
      <rPr>
        <b/>
        <sz val="11"/>
        <color indexed="8"/>
        <rFont val="Times New Roman"/>
        <family val="1"/>
      </rPr>
      <t xml:space="preserve">   6 нед.</t>
    </r>
    <r>
      <rPr>
        <b/>
        <sz val="8"/>
        <color indexed="8"/>
        <rFont val="Times New Roman"/>
        <family val="1"/>
      </rPr>
      <t xml:space="preserve"> (практика)   </t>
    </r>
  </si>
  <si>
    <t>диф. зачетов</t>
  </si>
  <si>
    <t>зачетов</t>
  </si>
  <si>
    <t>3. План учебного процесса</t>
  </si>
  <si>
    <t>Литература</t>
  </si>
  <si>
    <t xml:space="preserve">Русский язык </t>
  </si>
  <si>
    <t>ООД.01</t>
  </si>
  <si>
    <t>ООД.02</t>
  </si>
  <si>
    <t>ООД.03</t>
  </si>
  <si>
    <t>ООД.04</t>
  </si>
  <si>
    <t>ООД.05</t>
  </si>
  <si>
    <t>ООД.06</t>
  </si>
  <si>
    <t>ООД.07</t>
  </si>
  <si>
    <t>ООД..08</t>
  </si>
  <si>
    <t>ООД.09</t>
  </si>
  <si>
    <t>Информатика</t>
  </si>
  <si>
    <t>ООД.10</t>
  </si>
  <si>
    <t>ООД.11</t>
  </si>
  <si>
    <t>ООД.12</t>
  </si>
  <si>
    <t>ООД.13</t>
  </si>
  <si>
    <t>Иностранный язык</t>
  </si>
  <si>
    <t>ИП</t>
  </si>
  <si>
    <t>Индивидуальный проект</t>
  </si>
  <si>
    <t>ПМ.03 ЭК.</t>
  </si>
  <si>
    <t>ГИА.00</t>
  </si>
  <si>
    <t>Итого:</t>
  </si>
  <si>
    <t>Теоретические занятия</t>
  </si>
  <si>
    <t>Курсовой проект (работа)</t>
  </si>
  <si>
    <t>Практики</t>
  </si>
  <si>
    <t>Самостоятельная работа</t>
  </si>
  <si>
    <t>Экзамены</t>
  </si>
  <si>
    <t>Обьем образовательной программы (академические часы), час</t>
  </si>
  <si>
    <t xml:space="preserve">Обязательная нагрузка обучающихся (час.), </t>
  </si>
  <si>
    <t xml:space="preserve">всего во взаимодействием с преподавателем </t>
  </si>
  <si>
    <t>По учебным дисциплинам и МДК</t>
  </si>
  <si>
    <t>Консультации</t>
  </si>
  <si>
    <t xml:space="preserve">Промежуточная аттестация </t>
  </si>
  <si>
    <t xml:space="preserve">Общепрофессиональный цикл </t>
  </si>
  <si>
    <t>Профессиональный цикл</t>
  </si>
  <si>
    <t>ПА ООД</t>
  </si>
  <si>
    <t xml:space="preserve">консультации </t>
  </si>
  <si>
    <t xml:space="preserve">экзамены </t>
  </si>
  <si>
    <t>ПА СГ</t>
  </si>
  <si>
    <t>ПА ПМ</t>
  </si>
  <si>
    <t>О.ОО</t>
  </si>
  <si>
    <t>Общеобразовательный цикл</t>
  </si>
  <si>
    <t>Обязательные общеобразовательные дисциплины</t>
  </si>
  <si>
    <t>ООД.00</t>
  </si>
  <si>
    <t>Общесвознание</t>
  </si>
  <si>
    <t>География</t>
  </si>
  <si>
    <t>Основы бесопасности жизнедеятельности</t>
  </si>
  <si>
    <t>Предлагаемые ОО</t>
  </si>
  <si>
    <t>ПОО.00</t>
  </si>
  <si>
    <t>ПОО.01</t>
  </si>
  <si>
    <t>ОП.00</t>
  </si>
  <si>
    <t>Электротехника</t>
  </si>
  <si>
    <t>Охрана труда</t>
  </si>
  <si>
    <t>Безопасность жизнедеятельности</t>
  </si>
  <si>
    <t>П.00</t>
  </si>
  <si>
    <t>Техническое состояние систем, агрегатов, деталей и механизмов автомобиля</t>
  </si>
  <si>
    <t>Устройство автомобилей</t>
  </si>
  <si>
    <t>Техническая диагностика автомобилей</t>
  </si>
  <si>
    <t>Производственная практика</t>
  </si>
  <si>
    <t>Техническое обслуживание автомобилей</t>
  </si>
  <si>
    <t>Теоретическая подготовка водителя автомобиля</t>
  </si>
  <si>
    <t>Текущий ремонт различных типов автомобилей</t>
  </si>
  <si>
    <t>Слесарное дело и технические измерения</t>
  </si>
  <si>
    <t>МДК.03.02</t>
  </si>
  <si>
    <t>Ремонт автомобилей</t>
  </si>
  <si>
    <t>Учебная практка</t>
  </si>
  <si>
    <t xml:space="preserve">ПА.00 </t>
  </si>
  <si>
    <t>Государственная итоговая аттестация (демонстрационный экзамен)</t>
  </si>
  <si>
    <t>ОП.06</t>
  </si>
  <si>
    <t>Основы финансовой грамотности</t>
  </si>
  <si>
    <t>ОП.07</t>
  </si>
  <si>
    <t>Основы предпринимательства</t>
  </si>
  <si>
    <t>ОП.08</t>
  </si>
  <si>
    <t>Общепрофессиональный и профессиональный цикл (ОП+ПМ)</t>
  </si>
  <si>
    <t>Культурология</t>
  </si>
  <si>
    <t>ОП.09</t>
  </si>
  <si>
    <t>Профессиональная этика</t>
  </si>
  <si>
    <t>ОП.10</t>
  </si>
  <si>
    <t>Экология</t>
  </si>
  <si>
    <t>Формы промежуточной аттестации, (номер семестра)</t>
  </si>
  <si>
    <t>ЗД (2ч), зачеты (2ч)</t>
  </si>
  <si>
    <t>Россия- моя история</t>
  </si>
  <si>
    <t>Всего по общепрофессиональному циклу</t>
  </si>
  <si>
    <t xml:space="preserve">Предлагаемые  ОО </t>
  </si>
  <si>
    <r>
      <t>Диф. Зачетов, зачетов</t>
    </r>
    <r>
      <rPr>
        <sz val="10"/>
        <color indexed="10"/>
        <rFont val="Times New Roman"/>
        <family val="1"/>
      </rPr>
      <t xml:space="preserve"> (без физической культуры</t>
    </r>
    <r>
      <rPr>
        <sz val="10"/>
        <color indexed="8"/>
        <rFont val="Times New Roman"/>
        <family val="1"/>
      </rPr>
      <t>), час</t>
    </r>
  </si>
  <si>
    <t>Дисциплин и МДК, час</t>
  </si>
  <si>
    <t>Учебной практики, час</t>
  </si>
  <si>
    <t xml:space="preserve">Производственной практики, час </t>
  </si>
  <si>
    <t>Экзаменов, час</t>
  </si>
  <si>
    <t>Консультаций, час</t>
  </si>
  <si>
    <t>ГИА</t>
  </si>
  <si>
    <t>Самостоятельная работа, час</t>
  </si>
  <si>
    <t>Экзамен квалификационный по ПМ 01</t>
  </si>
  <si>
    <t>Квалификационный экзамен  (ПМ 02)</t>
  </si>
  <si>
    <t>без экз и конс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</si>
</sst>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0" fontId="60" fillId="0" borderId="0" xfId="0" applyFont="1" applyAlignment="1">
      <alignment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vertical="top"/>
    </xf>
    <xf numFmtId="0" fontId="0" fillId="33" borderId="0" xfId="0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50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vertical="top" wrapText="1"/>
    </xf>
    <xf numFmtId="0" fontId="58" fillId="33" borderId="0" xfId="0" applyFont="1" applyFill="1" applyAlignment="1">
      <alignment/>
    </xf>
    <xf numFmtId="0" fontId="11" fillId="33" borderId="11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13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6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0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" fillId="36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16" fillId="33" borderId="11" xfId="0" applyFont="1" applyFill="1" applyBorder="1" applyAlignment="1">
      <alignment vertical="center" wrapText="1"/>
    </xf>
    <xf numFmtId="0" fontId="41" fillId="33" borderId="0" xfId="0" applyFont="1" applyFill="1" applyAlignment="1">
      <alignment/>
    </xf>
    <xf numFmtId="0" fontId="41" fillId="4" borderId="11" xfId="0" applyFont="1" applyFill="1" applyBorder="1" applyAlignment="1">
      <alignment/>
    </xf>
    <xf numFmtId="0" fontId="41" fillId="4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4" borderId="11" xfId="0" applyFont="1" applyFill="1" applyBorder="1" applyAlignment="1">
      <alignment/>
    </xf>
    <xf numFmtId="0" fontId="15" fillId="4" borderId="0" xfId="0" applyFont="1" applyFill="1" applyAlignment="1">
      <alignment/>
    </xf>
    <xf numFmtId="0" fontId="19" fillId="33" borderId="14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36" borderId="14" xfId="0" applyFont="1" applyFill="1" applyBorder="1" applyAlignment="1">
      <alignment horizontal="center"/>
    </xf>
    <xf numFmtId="0" fontId="50" fillId="35" borderId="11" xfId="0" applyFont="1" applyFill="1" applyBorder="1" applyAlignment="1">
      <alignment/>
    </xf>
    <xf numFmtId="0" fontId="50" fillId="35" borderId="0" xfId="0" applyFont="1" applyFill="1" applyAlignment="1">
      <alignment/>
    </xf>
    <xf numFmtId="0" fontId="41" fillId="4" borderId="0" xfId="0" applyFont="1" applyFill="1" applyAlignment="1">
      <alignment/>
    </xf>
    <xf numFmtId="0" fontId="0" fillId="33" borderId="11" xfId="0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5" fillId="4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1" fillId="4" borderId="18" xfId="0" applyFont="1" applyFill="1" applyBorder="1" applyAlignment="1">
      <alignment/>
    </xf>
    <xf numFmtId="0" fontId="50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15" fillId="0" borderId="18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36" borderId="16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7" xfId="0" applyFill="1" applyBorder="1" applyAlignment="1">
      <alignment/>
    </xf>
    <xf numFmtId="0" fontId="60" fillId="36" borderId="0" xfId="0" applyFont="1" applyFill="1" applyBorder="1" applyAlignment="1">
      <alignment/>
    </xf>
    <xf numFmtId="0" fontId="60" fillId="36" borderId="27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7" xfId="0" applyFill="1" applyBorder="1" applyAlignment="1">
      <alignment/>
    </xf>
    <xf numFmtId="0" fontId="15" fillId="36" borderId="11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5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41" fillId="34" borderId="0" xfId="0" applyFont="1" applyFill="1" applyAlignment="1">
      <alignment/>
    </xf>
    <xf numFmtId="0" fontId="62" fillId="0" borderId="18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62" fillId="6" borderId="0" xfId="0" applyFont="1" applyFill="1" applyAlignment="1">
      <alignment/>
    </xf>
    <xf numFmtId="0" fontId="62" fillId="4" borderId="14" xfId="0" applyFont="1" applyFill="1" applyBorder="1" applyAlignment="1">
      <alignment horizontal="center"/>
    </xf>
    <xf numFmtId="0" fontId="62" fillId="4" borderId="21" xfId="0" applyFont="1" applyFill="1" applyBorder="1" applyAlignment="1">
      <alignment horizontal="center"/>
    </xf>
    <xf numFmtId="0" fontId="58" fillId="4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41" fillId="34" borderId="0" xfId="0" applyFont="1" applyFill="1" applyAlignment="1">
      <alignment/>
    </xf>
    <xf numFmtId="0" fontId="17" fillId="33" borderId="2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15" fillId="33" borderId="14" xfId="0" applyFont="1" applyFill="1" applyBorder="1" applyAlignment="1">
      <alignment horizontal="center"/>
    </xf>
    <xf numFmtId="49" fontId="15" fillId="33" borderId="14" xfId="0" applyNumberFormat="1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11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49" fontId="15" fillId="33" borderId="11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/>
    </xf>
    <xf numFmtId="0" fontId="17" fillId="33" borderId="11" xfId="0" applyFont="1" applyFill="1" applyBorder="1" applyAlignment="1">
      <alignment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49" fontId="63" fillId="33" borderId="11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15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49" fontId="62" fillId="33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61" fillId="33" borderId="0" xfId="0" applyFont="1" applyFill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60" fillId="33" borderId="11" xfId="0" applyFont="1" applyFill="1" applyBorder="1" applyAlignment="1">
      <alignment wrapText="1"/>
    </xf>
    <xf numFmtId="0" fontId="58" fillId="33" borderId="11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49" fontId="61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wrapText="1"/>
    </xf>
    <xf numFmtId="49" fontId="0" fillId="33" borderId="14" xfId="0" applyNumberForma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vertical="center" wrapText="1"/>
    </xf>
    <xf numFmtId="49" fontId="61" fillId="33" borderId="14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/>
    </xf>
    <xf numFmtId="0" fontId="61" fillId="33" borderId="19" xfId="0" applyFont="1" applyFill="1" applyBorder="1" applyAlignment="1">
      <alignment/>
    </xf>
    <xf numFmtId="0" fontId="61" fillId="33" borderId="16" xfId="0" applyFont="1" applyFill="1" applyBorder="1" applyAlignment="1">
      <alignment/>
    </xf>
    <xf numFmtId="49" fontId="16" fillId="33" borderId="11" xfId="0" applyNumberFormat="1" applyFont="1" applyFill="1" applyBorder="1" applyAlignment="1">
      <alignment vertical="center" wrapText="1"/>
    </xf>
    <xf numFmtId="49" fontId="16" fillId="33" borderId="11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49" fontId="3" fillId="33" borderId="13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9" fillId="35" borderId="34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15" fillId="35" borderId="34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31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0" fillId="35" borderId="31" xfId="0" applyFill="1" applyBorder="1" applyAlignment="1">
      <alignment/>
    </xf>
    <xf numFmtId="0" fontId="15" fillId="35" borderId="31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50" fillId="35" borderId="31" xfId="0" applyFont="1" applyFill="1" applyBorder="1" applyAlignment="1">
      <alignment/>
    </xf>
    <xf numFmtId="0" fontId="15" fillId="35" borderId="31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50" fillId="35" borderId="11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14" fillId="35" borderId="31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61" fillId="35" borderId="31" xfId="0" applyFont="1" applyFill="1" applyBorder="1" applyAlignment="1">
      <alignment/>
    </xf>
    <xf numFmtId="0" fontId="61" fillId="35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7" fillId="35" borderId="11" xfId="0" applyFon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64" fillId="35" borderId="11" xfId="0" applyFont="1" applyFill="1" applyBorder="1" applyAlignment="1">
      <alignment/>
    </xf>
    <xf numFmtId="0" fontId="4" fillId="35" borderId="15" xfId="0" applyFont="1" applyFill="1" applyBorder="1" applyAlignment="1">
      <alignment horizontal="center" vertical="center" textRotation="90"/>
    </xf>
    <xf numFmtId="0" fontId="4" fillId="35" borderId="11" xfId="0" applyFont="1" applyFill="1" applyBorder="1" applyAlignment="1">
      <alignment horizontal="center" vertical="center" textRotation="90"/>
    </xf>
    <xf numFmtId="0" fontId="4" fillId="35" borderId="13" xfId="0" applyFont="1" applyFill="1" applyBorder="1" applyAlignment="1">
      <alignment horizontal="center" vertical="center" textRotation="90"/>
    </xf>
    <xf numFmtId="0" fontId="4" fillId="35" borderId="36" xfId="0" applyFont="1" applyFill="1" applyBorder="1" applyAlignment="1">
      <alignment horizontal="center" vertical="center" textRotation="90"/>
    </xf>
    <xf numFmtId="0" fontId="0" fillId="35" borderId="0" xfId="0" applyFill="1" applyAlignment="1">
      <alignment vertical="top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0" fontId="4" fillId="33" borderId="36" xfId="0" applyFont="1" applyFill="1" applyBorder="1" applyAlignment="1">
      <alignment horizontal="center" vertical="center" textRotation="90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3"/>
  <sheetViews>
    <sheetView tabSelected="1" view="pageBreakPreview" zoomScale="110" zoomScaleSheetLayoutView="110" zoomScalePageLayoutView="0" workbookViewId="0" topLeftCell="A55">
      <selection activeCell="S66" sqref="S66"/>
    </sheetView>
  </sheetViews>
  <sheetFormatPr defaultColWidth="9.140625" defaultRowHeight="15"/>
  <cols>
    <col min="1" max="1" width="11.140625" style="0" customWidth="1"/>
    <col min="2" max="2" width="27.8515625" style="0" customWidth="1"/>
    <col min="3" max="3" width="10.8515625" style="0" customWidth="1"/>
    <col min="4" max="5" width="9.421875" style="0" customWidth="1"/>
    <col min="6" max="6" width="8.8515625" style="19" customWidth="1"/>
    <col min="7" max="7" width="7.00390625" style="19" customWidth="1"/>
    <col min="8" max="8" width="7.00390625" style="54" customWidth="1"/>
    <col min="9" max="9" width="8.8515625" style="19" customWidth="1"/>
    <col min="10" max="10" width="11.140625" style="19" customWidth="1"/>
    <col min="11" max="15" width="11.00390625" style="19" customWidth="1"/>
    <col min="16" max="16" width="11.57421875" style="234" customWidth="1"/>
    <col min="17" max="17" width="8.8515625" style="235" customWidth="1"/>
    <col min="18" max="18" width="10.57421875" style="94" customWidth="1"/>
    <col min="19" max="19" width="11.00390625" style="95" customWidth="1"/>
    <col min="20" max="20" width="10.7109375" style="0" hidden="1" customWidth="1"/>
    <col min="21" max="21" width="10.28125" style="0" hidden="1" customWidth="1"/>
    <col min="22" max="22" width="8.8515625" style="0" customWidth="1"/>
  </cols>
  <sheetData>
    <row r="1" spans="1:21" s="2" customFormat="1" ht="49.5" customHeight="1">
      <c r="A1" s="288" t="s">
        <v>52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</row>
    <row r="2" spans="1:21" s="9" customFormat="1" ht="15" customHeight="1">
      <c r="A2" s="259" t="s">
        <v>0</v>
      </c>
      <c r="B2" s="260" t="s">
        <v>41</v>
      </c>
      <c r="C2" s="266" t="s">
        <v>132</v>
      </c>
      <c r="D2" s="267"/>
      <c r="E2" s="268"/>
      <c r="F2" s="261" t="s">
        <v>80</v>
      </c>
      <c r="G2" s="262"/>
      <c r="H2" s="262"/>
      <c r="I2" s="262"/>
      <c r="J2" s="262"/>
      <c r="K2" s="262"/>
      <c r="L2" s="262"/>
      <c r="M2" s="262"/>
      <c r="N2" s="262"/>
      <c r="O2" s="262"/>
      <c r="P2" s="253" t="s">
        <v>42</v>
      </c>
      <c r="Q2" s="254"/>
      <c r="R2" s="254"/>
      <c r="S2" s="254"/>
      <c r="T2" s="254"/>
      <c r="U2" s="255"/>
    </row>
    <row r="3" spans="1:21" s="9" customFormat="1" ht="36" customHeight="1">
      <c r="A3" s="259"/>
      <c r="B3" s="260"/>
      <c r="C3" s="269"/>
      <c r="D3" s="270"/>
      <c r="E3" s="271"/>
      <c r="F3" s="276" t="s">
        <v>35</v>
      </c>
      <c r="G3" s="277" t="s">
        <v>78</v>
      </c>
      <c r="H3" s="266" t="s">
        <v>81</v>
      </c>
      <c r="I3" s="267"/>
      <c r="J3" s="267"/>
      <c r="K3" s="267"/>
      <c r="L3" s="267"/>
      <c r="M3" s="267"/>
      <c r="N3" s="267"/>
      <c r="O3" s="267"/>
      <c r="P3" s="256"/>
      <c r="Q3" s="257"/>
      <c r="R3" s="257"/>
      <c r="S3" s="257"/>
      <c r="T3" s="257"/>
      <c r="U3" s="258"/>
    </row>
    <row r="4" spans="1:21" s="9" customFormat="1" ht="39" customHeight="1">
      <c r="A4" s="259"/>
      <c r="B4" s="260"/>
      <c r="C4" s="272"/>
      <c r="D4" s="273"/>
      <c r="E4" s="274"/>
      <c r="F4" s="276"/>
      <c r="G4" s="278" t="s">
        <v>78</v>
      </c>
      <c r="H4" s="263" t="s">
        <v>82</v>
      </c>
      <c r="I4" s="251" t="s">
        <v>83</v>
      </c>
      <c r="J4" s="252"/>
      <c r="K4" s="277" t="s">
        <v>76</v>
      </c>
      <c r="L4" s="277" t="s">
        <v>77</v>
      </c>
      <c r="M4" s="251" t="s">
        <v>85</v>
      </c>
      <c r="N4" s="265"/>
      <c r="O4" s="252"/>
      <c r="P4" s="249" t="s">
        <v>1</v>
      </c>
      <c r="Q4" s="250"/>
      <c r="R4" s="300" t="s">
        <v>2</v>
      </c>
      <c r="S4" s="301"/>
      <c r="T4" s="251" t="s">
        <v>3</v>
      </c>
      <c r="U4" s="252"/>
    </row>
    <row r="5" spans="1:21" s="11" customFormat="1" ht="109.5" customHeight="1">
      <c r="A5" s="259"/>
      <c r="B5" s="260"/>
      <c r="C5" s="32" t="s">
        <v>40</v>
      </c>
      <c r="D5" s="32" t="s">
        <v>50</v>
      </c>
      <c r="E5" s="32" t="s">
        <v>51</v>
      </c>
      <c r="F5" s="276"/>
      <c r="G5" s="279" t="s">
        <v>78</v>
      </c>
      <c r="H5" s="264"/>
      <c r="I5" s="34" t="s">
        <v>75</v>
      </c>
      <c r="J5" s="33" t="s">
        <v>43</v>
      </c>
      <c r="K5" s="279"/>
      <c r="L5" s="279"/>
      <c r="M5" s="35" t="s">
        <v>133</v>
      </c>
      <c r="N5" s="35" t="s">
        <v>84</v>
      </c>
      <c r="O5" s="72" t="s">
        <v>79</v>
      </c>
      <c r="P5" s="202" t="s">
        <v>44</v>
      </c>
      <c r="Q5" s="203" t="s">
        <v>45</v>
      </c>
      <c r="R5" s="52" t="s">
        <v>46</v>
      </c>
      <c r="S5" s="90" t="s">
        <v>47</v>
      </c>
      <c r="T5" s="53" t="s">
        <v>48</v>
      </c>
      <c r="U5" s="31" t="s">
        <v>49</v>
      </c>
    </row>
    <row r="6" spans="1:21" s="7" customFormat="1" ht="10.5" customHeight="1">
      <c r="A6" s="64">
        <v>1</v>
      </c>
      <c r="B6" s="64">
        <v>2</v>
      </c>
      <c r="C6" s="65" t="s">
        <v>34</v>
      </c>
      <c r="D6" s="65" t="s">
        <v>38</v>
      </c>
      <c r="E6" s="65" t="s">
        <v>39</v>
      </c>
      <c r="F6" s="66">
        <v>6</v>
      </c>
      <c r="G6" s="66">
        <v>7</v>
      </c>
      <c r="H6" s="205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  <c r="O6" s="73">
        <v>15</v>
      </c>
      <c r="P6" s="204">
        <v>16</v>
      </c>
      <c r="Q6" s="205">
        <v>17</v>
      </c>
      <c r="R6" s="67">
        <v>18</v>
      </c>
      <c r="S6" s="91">
        <v>19</v>
      </c>
      <c r="T6" s="74">
        <v>18</v>
      </c>
      <c r="U6" s="36">
        <v>19</v>
      </c>
    </row>
    <row r="7" spans="1:23" s="110" customFormat="1" ht="15">
      <c r="A7" s="123" t="s">
        <v>93</v>
      </c>
      <c r="B7" s="123" t="s">
        <v>94</v>
      </c>
      <c r="C7" s="124"/>
      <c r="D7" s="124"/>
      <c r="E7" s="124"/>
      <c r="F7" s="123">
        <f>F8+F23</f>
        <v>1508</v>
      </c>
      <c r="G7" s="123">
        <f aca="true" t="shared" si="0" ref="G7:S7">G8+G23</f>
        <v>0</v>
      </c>
      <c r="H7" s="207">
        <f t="shared" si="0"/>
        <v>1508</v>
      </c>
      <c r="I7" s="123">
        <f t="shared" si="0"/>
        <v>760</v>
      </c>
      <c r="J7" s="123">
        <f t="shared" si="0"/>
        <v>664</v>
      </c>
      <c r="K7" s="123">
        <f t="shared" si="0"/>
        <v>0</v>
      </c>
      <c r="L7" s="123">
        <f t="shared" si="0"/>
        <v>0</v>
      </c>
      <c r="M7" s="123">
        <f t="shared" si="0"/>
        <v>22</v>
      </c>
      <c r="N7" s="123">
        <f t="shared" si="0"/>
        <v>38</v>
      </c>
      <c r="O7" s="125">
        <f t="shared" si="0"/>
        <v>24</v>
      </c>
      <c r="P7" s="206">
        <f>P8+P23</f>
        <v>600</v>
      </c>
      <c r="Q7" s="207">
        <f>Q8+Q23</f>
        <v>588</v>
      </c>
      <c r="R7" s="123">
        <f t="shared" si="0"/>
        <v>176</v>
      </c>
      <c r="S7" s="126">
        <f t="shared" si="0"/>
        <v>80</v>
      </c>
      <c r="T7" s="109"/>
      <c r="U7" s="108"/>
      <c r="V7" s="70">
        <f>I7+J7+K7+L7+M7+N7+O7</f>
        <v>1508</v>
      </c>
      <c r="W7" s="70">
        <f>M7+N7+O7+P7+Q7+R7+S7</f>
        <v>1528</v>
      </c>
    </row>
    <row r="8" spans="1:23" s="63" customFormat="1" ht="46.5" customHeight="1">
      <c r="A8" s="127" t="s">
        <v>96</v>
      </c>
      <c r="B8" s="128" t="s">
        <v>95</v>
      </c>
      <c r="C8" s="129"/>
      <c r="D8" s="129"/>
      <c r="E8" s="129"/>
      <c r="F8" s="127">
        <f>F9+F10+F11+F12+F13+F14+F15+F16+F17+F18+F19+F20+F21+F22</f>
        <v>1476</v>
      </c>
      <c r="G8" s="127">
        <f aca="true" t="shared" si="1" ref="G8:S8">G9+G10+G11+G12+G13+G14+G15+G16+G17+G18+G19+G20+G21+G22</f>
        <v>0</v>
      </c>
      <c r="H8" s="209">
        <f>H9+H10+H11+H12+H13+H14+H15+H16+H17+H18+H19+H20+H21+H22</f>
        <v>1476</v>
      </c>
      <c r="I8" s="127">
        <f t="shared" si="1"/>
        <v>730</v>
      </c>
      <c r="J8" s="127">
        <f t="shared" si="1"/>
        <v>664</v>
      </c>
      <c r="K8" s="127">
        <f t="shared" si="1"/>
        <v>0</v>
      </c>
      <c r="L8" s="127">
        <f t="shared" si="1"/>
        <v>0</v>
      </c>
      <c r="M8" s="127">
        <f>M9+M10+M11+M12+M13+M14+M15+M16+M17+M18+M19+M20+M21+M22</f>
        <v>20</v>
      </c>
      <c r="N8" s="127">
        <f t="shared" si="1"/>
        <v>38</v>
      </c>
      <c r="O8" s="130">
        <f t="shared" si="1"/>
        <v>24</v>
      </c>
      <c r="P8" s="208">
        <f>P9+P10+P11+P12+P13+P14+P15+P16+P17+P18+P19+P20+P21+P22</f>
        <v>568</v>
      </c>
      <c r="Q8" s="209">
        <f>Q9+Q10+Q11+Q12+Q13+Q14+Q15+Q16+Q17+Q18+Q19+Q20+Q21+Q22</f>
        <v>588</v>
      </c>
      <c r="R8" s="127">
        <f t="shared" si="1"/>
        <v>176</v>
      </c>
      <c r="S8" s="131">
        <f t="shared" si="1"/>
        <v>80</v>
      </c>
      <c r="T8" s="75"/>
      <c r="U8" s="62"/>
      <c r="V8" s="70">
        <f>I8+J8+K8+L8+M8+N8+O8</f>
        <v>1476</v>
      </c>
      <c r="W8" s="70">
        <f>M8+N8+O8+P8+Q8+R8+S8</f>
        <v>1494</v>
      </c>
    </row>
    <row r="9" spans="1:23" s="7" customFormat="1" ht="15">
      <c r="A9" s="12" t="s">
        <v>55</v>
      </c>
      <c r="B9" s="12" t="s">
        <v>54</v>
      </c>
      <c r="C9" s="132" t="s">
        <v>33</v>
      </c>
      <c r="D9" s="133"/>
      <c r="E9" s="133"/>
      <c r="F9" s="71">
        <f>N9+O9+P9+Q9+R9+S9</f>
        <v>72</v>
      </c>
      <c r="G9" s="71"/>
      <c r="H9" s="51">
        <f>I9+J9+K9+L9+M9+N9+O9</f>
        <v>72</v>
      </c>
      <c r="I9" s="71">
        <v>34</v>
      </c>
      <c r="J9" s="71">
        <v>30</v>
      </c>
      <c r="K9" s="71"/>
      <c r="L9" s="71"/>
      <c r="M9" s="71"/>
      <c r="N9" s="71">
        <v>2</v>
      </c>
      <c r="O9" s="114">
        <v>6</v>
      </c>
      <c r="P9" s="210">
        <v>28</v>
      </c>
      <c r="Q9" s="51">
        <v>36</v>
      </c>
      <c r="R9" s="71"/>
      <c r="S9" s="92"/>
      <c r="T9" s="76"/>
      <c r="U9" s="38"/>
      <c r="V9" s="7">
        <f>SUM(I9:O22)+SUM(I26:O26)</f>
        <v>1508</v>
      </c>
      <c r="W9" s="7">
        <f>SUM(M9:S22)+SUM(M26:S26)</f>
        <v>1528</v>
      </c>
    </row>
    <row r="10" spans="1:23" s="7" customFormat="1" ht="15">
      <c r="A10" s="12" t="s">
        <v>56</v>
      </c>
      <c r="B10" s="12" t="s">
        <v>53</v>
      </c>
      <c r="C10" s="132"/>
      <c r="D10" s="133" t="s">
        <v>33</v>
      </c>
      <c r="E10" s="133"/>
      <c r="F10" s="71">
        <f aca="true" t="shared" si="2" ref="F10:F21">N10+O10+P10+Q10+R10+S10</f>
        <v>108</v>
      </c>
      <c r="G10" s="71"/>
      <c r="H10" s="51">
        <f>I10+J10+K10+L10+M10+N10+O10</f>
        <v>108</v>
      </c>
      <c r="I10" s="71">
        <v>52</v>
      </c>
      <c r="J10" s="71">
        <v>54</v>
      </c>
      <c r="K10" s="71"/>
      <c r="L10" s="71"/>
      <c r="M10" s="71">
        <v>2</v>
      </c>
      <c r="N10" s="71"/>
      <c r="O10" s="114"/>
      <c r="P10" s="210">
        <v>54</v>
      </c>
      <c r="Q10" s="51">
        <v>54</v>
      </c>
      <c r="R10" s="71"/>
      <c r="S10" s="92"/>
      <c r="T10" s="76"/>
      <c r="U10" s="38"/>
      <c r="V10" s="7">
        <f>I8+J8</f>
        <v>1394</v>
      </c>
      <c r="W10" s="7">
        <f>P8+Q8+R8+S8</f>
        <v>1412</v>
      </c>
    </row>
    <row r="11" spans="1:21" s="7" customFormat="1" ht="15">
      <c r="A11" s="12" t="s">
        <v>57</v>
      </c>
      <c r="B11" s="12" t="s">
        <v>4</v>
      </c>
      <c r="C11" s="132" t="s">
        <v>33</v>
      </c>
      <c r="D11" s="133"/>
      <c r="E11" s="133"/>
      <c r="F11" s="71">
        <f t="shared" si="2"/>
        <v>136</v>
      </c>
      <c r="G11" s="71"/>
      <c r="H11" s="51">
        <f aca="true" t="shared" si="3" ref="H11:H20">I11+J11+K11+L11+M11+N11+O11</f>
        <v>136</v>
      </c>
      <c r="I11" s="71">
        <v>88</v>
      </c>
      <c r="J11" s="71">
        <v>40</v>
      </c>
      <c r="K11" s="71"/>
      <c r="L11" s="71"/>
      <c r="M11" s="71"/>
      <c r="N11" s="71">
        <v>2</v>
      </c>
      <c r="O11" s="114">
        <v>6</v>
      </c>
      <c r="P11" s="210">
        <v>62</v>
      </c>
      <c r="Q11" s="51">
        <v>66</v>
      </c>
      <c r="R11" s="71"/>
      <c r="S11" s="92"/>
      <c r="T11" s="76"/>
      <c r="U11" s="38"/>
    </row>
    <row r="12" spans="1:21" s="7" customFormat="1" ht="15">
      <c r="A12" s="12" t="s">
        <v>58</v>
      </c>
      <c r="B12" s="12" t="s">
        <v>97</v>
      </c>
      <c r="C12" s="132"/>
      <c r="D12" s="133" t="s">
        <v>33</v>
      </c>
      <c r="E12" s="133"/>
      <c r="F12" s="71">
        <f t="shared" si="2"/>
        <v>72</v>
      </c>
      <c r="G12" s="71"/>
      <c r="H12" s="51">
        <f t="shared" si="3"/>
        <v>72</v>
      </c>
      <c r="I12" s="71">
        <v>36</v>
      </c>
      <c r="J12" s="71">
        <v>34</v>
      </c>
      <c r="K12" s="71"/>
      <c r="L12" s="71"/>
      <c r="M12" s="71">
        <v>2</v>
      </c>
      <c r="N12" s="71"/>
      <c r="O12" s="114"/>
      <c r="P12" s="210">
        <v>36</v>
      </c>
      <c r="Q12" s="51">
        <v>36</v>
      </c>
      <c r="R12" s="71"/>
      <c r="S12" s="92"/>
      <c r="T12" s="76"/>
      <c r="U12" s="38"/>
    </row>
    <row r="13" spans="1:21" s="7" customFormat="1" ht="15">
      <c r="A13" s="12" t="s">
        <v>59</v>
      </c>
      <c r="B13" s="12" t="s">
        <v>98</v>
      </c>
      <c r="C13" s="132"/>
      <c r="D13" s="133" t="s">
        <v>33</v>
      </c>
      <c r="E13" s="133"/>
      <c r="F13" s="71">
        <f t="shared" si="2"/>
        <v>72</v>
      </c>
      <c r="G13" s="71"/>
      <c r="H13" s="51">
        <f t="shared" si="3"/>
        <v>72</v>
      </c>
      <c r="I13" s="71">
        <v>42</v>
      </c>
      <c r="J13" s="71">
        <v>28</v>
      </c>
      <c r="K13" s="71"/>
      <c r="L13" s="71"/>
      <c r="M13" s="71">
        <v>2</v>
      </c>
      <c r="N13" s="71"/>
      <c r="O13" s="114"/>
      <c r="P13" s="210">
        <v>36</v>
      </c>
      <c r="Q13" s="51">
        <v>36</v>
      </c>
      <c r="R13" s="71"/>
      <c r="S13" s="92"/>
      <c r="T13" s="76"/>
      <c r="U13" s="38"/>
    </row>
    <row r="14" spans="1:21" s="7" customFormat="1" ht="15">
      <c r="A14" s="12" t="s">
        <v>60</v>
      </c>
      <c r="B14" s="12" t="s">
        <v>69</v>
      </c>
      <c r="C14" s="132"/>
      <c r="D14" s="133" t="s">
        <v>33</v>
      </c>
      <c r="E14" s="133"/>
      <c r="F14" s="71">
        <f t="shared" si="2"/>
        <v>72</v>
      </c>
      <c r="G14" s="71"/>
      <c r="H14" s="51">
        <f t="shared" si="3"/>
        <v>72</v>
      </c>
      <c r="I14" s="71"/>
      <c r="J14" s="71">
        <v>70</v>
      </c>
      <c r="K14" s="71"/>
      <c r="L14" s="71"/>
      <c r="M14" s="71">
        <v>2</v>
      </c>
      <c r="N14" s="71"/>
      <c r="O14" s="114"/>
      <c r="P14" s="210">
        <v>36</v>
      </c>
      <c r="Q14" s="51">
        <v>36</v>
      </c>
      <c r="R14" s="71"/>
      <c r="S14" s="92"/>
      <c r="T14" s="76"/>
      <c r="U14" s="38"/>
    </row>
    <row r="15" spans="1:21" s="55" customFormat="1" ht="15">
      <c r="A15" s="12" t="s">
        <v>61</v>
      </c>
      <c r="B15" s="12" t="s">
        <v>8</v>
      </c>
      <c r="C15" s="132" t="s">
        <v>38</v>
      </c>
      <c r="D15" s="133"/>
      <c r="E15" s="133"/>
      <c r="F15" s="71">
        <f t="shared" si="2"/>
        <v>340</v>
      </c>
      <c r="G15" s="71"/>
      <c r="H15" s="51">
        <f>I15+J15+K15+L15+M15+N15+O15</f>
        <v>340</v>
      </c>
      <c r="I15" s="71">
        <v>220</v>
      </c>
      <c r="J15" s="71">
        <v>112</v>
      </c>
      <c r="K15" s="71"/>
      <c r="L15" s="71"/>
      <c r="M15" s="71"/>
      <c r="N15" s="71">
        <v>2</v>
      </c>
      <c r="O15" s="114">
        <v>6</v>
      </c>
      <c r="P15" s="210">
        <v>84</v>
      </c>
      <c r="Q15" s="51">
        <v>84</v>
      </c>
      <c r="R15" s="71">
        <v>84</v>
      </c>
      <c r="S15" s="92">
        <v>80</v>
      </c>
      <c r="T15" s="76"/>
      <c r="U15" s="38"/>
    </row>
    <row r="16" spans="1:21" s="7" customFormat="1" ht="19.5" customHeight="1">
      <c r="A16" s="12" t="s">
        <v>62</v>
      </c>
      <c r="B16" s="12" t="s">
        <v>64</v>
      </c>
      <c r="C16" s="132"/>
      <c r="D16" s="133" t="s">
        <v>34</v>
      </c>
      <c r="E16" s="133"/>
      <c r="F16" s="71">
        <f t="shared" si="2"/>
        <v>144</v>
      </c>
      <c r="G16" s="71"/>
      <c r="H16" s="51">
        <f t="shared" si="3"/>
        <v>144</v>
      </c>
      <c r="I16" s="71">
        <v>52</v>
      </c>
      <c r="J16" s="71">
        <v>90</v>
      </c>
      <c r="K16" s="71"/>
      <c r="L16" s="71"/>
      <c r="M16" s="71">
        <v>2</v>
      </c>
      <c r="N16" s="71"/>
      <c r="O16" s="114"/>
      <c r="P16" s="210">
        <v>46</v>
      </c>
      <c r="Q16" s="51">
        <v>52</v>
      </c>
      <c r="R16" s="71">
        <v>46</v>
      </c>
      <c r="S16" s="92"/>
      <c r="T16" s="76"/>
      <c r="U16" s="38"/>
    </row>
    <row r="17" spans="1:21" s="7" customFormat="1" ht="15">
      <c r="A17" s="12" t="s">
        <v>63</v>
      </c>
      <c r="B17" s="12" t="s">
        <v>7</v>
      </c>
      <c r="C17" s="132"/>
      <c r="D17" s="133" t="s">
        <v>33</v>
      </c>
      <c r="E17" s="133"/>
      <c r="F17" s="71">
        <f t="shared" si="2"/>
        <v>72</v>
      </c>
      <c r="G17" s="71"/>
      <c r="H17" s="51">
        <f t="shared" si="3"/>
        <v>72</v>
      </c>
      <c r="I17" s="71">
        <v>12</v>
      </c>
      <c r="J17" s="71">
        <v>58</v>
      </c>
      <c r="K17" s="71"/>
      <c r="L17" s="71"/>
      <c r="M17" s="71">
        <v>2</v>
      </c>
      <c r="N17" s="71"/>
      <c r="O17" s="114"/>
      <c r="P17" s="210">
        <v>36</v>
      </c>
      <c r="Q17" s="51">
        <v>36</v>
      </c>
      <c r="R17" s="71"/>
      <c r="S17" s="92"/>
      <c r="T17" s="76"/>
      <c r="U17" s="38"/>
    </row>
    <row r="18" spans="1:21" s="7" customFormat="1" ht="30">
      <c r="A18" s="12" t="s">
        <v>65</v>
      </c>
      <c r="B18" s="12" t="s">
        <v>99</v>
      </c>
      <c r="C18" s="132"/>
      <c r="D18" s="133" t="s">
        <v>33</v>
      </c>
      <c r="E18" s="133"/>
      <c r="F18" s="71">
        <f t="shared" si="2"/>
        <v>68</v>
      </c>
      <c r="G18" s="71"/>
      <c r="H18" s="51">
        <f t="shared" si="3"/>
        <v>68</v>
      </c>
      <c r="I18" s="71">
        <v>20</v>
      </c>
      <c r="J18" s="71">
        <v>46</v>
      </c>
      <c r="K18" s="71"/>
      <c r="L18" s="71"/>
      <c r="M18" s="71">
        <v>2</v>
      </c>
      <c r="N18" s="71"/>
      <c r="O18" s="114"/>
      <c r="P18" s="210">
        <v>34</v>
      </c>
      <c r="Q18" s="51">
        <v>34</v>
      </c>
      <c r="R18" s="71"/>
      <c r="S18" s="92"/>
      <c r="T18" s="76"/>
      <c r="U18" s="38"/>
    </row>
    <row r="19" spans="1:21" s="7" customFormat="1" ht="15">
      <c r="A19" s="12" t="s">
        <v>66</v>
      </c>
      <c r="B19" s="12" t="s">
        <v>9</v>
      </c>
      <c r="C19" s="132" t="s">
        <v>34</v>
      </c>
      <c r="D19" s="133"/>
      <c r="E19" s="133"/>
      <c r="F19" s="71">
        <f t="shared" si="2"/>
        <v>144</v>
      </c>
      <c r="G19" s="71"/>
      <c r="H19" s="51">
        <f t="shared" si="3"/>
        <v>144</v>
      </c>
      <c r="I19" s="71">
        <v>102</v>
      </c>
      <c r="J19" s="71">
        <v>34</v>
      </c>
      <c r="K19" s="71"/>
      <c r="L19" s="71"/>
      <c r="M19" s="71"/>
      <c r="N19" s="71">
        <v>2</v>
      </c>
      <c r="O19" s="114">
        <v>6</v>
      </c>
      <c r="P19" s="210">
        <v>44</v>
      </c>
      <c r="Q19" s="51">
        <v>46</v>
      </c>
      <c r="R19" s="71">
        <v>46</v>
      </c>
      <c r="S19" s="92"/>
      <c r="T19" s="76"/>
      <c r="U19" s="38"/>
    </row>
    <row r="20" spans="1:21" s="7" customFormat="1" ht="15">
      <c r="A20" s="12" t="s">
        <v>67</v>
      </c>
      <c r="B20" s="12" t="s">
        <v>5</v>
      </c>
      <c r="C20" s="132"/>
      <c r="D20" s="133" t="s">
        <v>33</v>
      </c>
      <c r="E20" s="133"/>
      <c r="F20" s="71">
        <f t="shared" si="2"/>
        <v>72</v>
      </c>
      <c r="G20" s="71"/>
      <c r="H20" s="51">
        <f t="shared" si="3"/>
        <v>72</v>
      </c>
      <c r="I20" s="71">
        <v>32</v>
      </c>
      <c r="J20" s="71">
        <v>38</v>
      </c>
      <c r="K20" s="71"/>
      <c r="L20" s="71"/>
      <c r="M20" s="71">
        <v>2</v>
      </c>
      <c r="N20" s="71"/>
      <c r="O20" s="114"/>
      <c r="P20" s="210">
        <v>36</v>
      </c>
      <c r="Q20" s="51">
        <v>36</v>
      </c>
      <c r="R20" s="71"/>
      <c r="S20" s="92"/>
      <c r="T20" s="76"/>
      <c r="U20" s="38"/>
    </row>
    <row r="21" spans="1:21" s="7" customFormat="1" ht="15">
      <c r="A21" s="12" t="s">
        <v>68</v>
      </c>
      <c r="B21" s="12" t="s">
        <v>6</v>
      </c>
      <c r="C21" s="132"/>
      <c r="D21" s="133" t="s">
        <v>33</v>
      </c>
      <c r="E21" s="133"/>
      <c r="F21" s="71">
        <f t="shared" si="2"/>
        <v>72</v>
      </c>
      <c r="G21" s="71"/>
      <c r="H21" s="51">
        <f>I21+J21+K21+L21+M21+N21+O21</f>
        <v>72</v>
      </c>
      <c r="I21" s="71">
        <v>40</v>
      </c>
      <c r="J21" s="71">
        <v>30</v>
      </c>
      <c r="K21" s="71"/>
      <c r="L21" s="71"/>
      <c r="M21" s="71">
        <v>2</v>
      </c>
      <c r="N21" s="71"/>
      <c r="O21" s="114"/>
      <c r="P21" s="210">
        <v>36</v>
      </c>
      <c r="Q21" s="51">
        <v>36</v>
      </c>
      <c r="R21" s="71"/>
      <c r="S21" s="92"/>
      <c r="T21" s="76"/>
      <c r="U21" s="38"/>
    </row>
    <row r="22" spans="1:21" s="7" customFormat="1" ht="15">
      <c r="A22" s="12" t="s">
        <v>70</v>
      </c>
      <c r="B22" s="12" t="s">
        <v>71</v>
      </c>
      <c r="C22" s="132"/>
      <c r="D22" s="133" t="s">
        <v>33</v>
      </c>
      <c r="E22" s="133"/>
      <c r="F22" s="71">
        <f>N22+O22+P22+Q22+R22+S22+M22</f>
        <v>32</v>
      </c>
      <c r="G22" s="71"/>
      <c r="H22" s="51">
        <f>I22+J22+K22+L22+M22+N22+O22</f>
        <v>32</v>
      </c>
      <c r="I22" s="71"/>
      <c r="J22" s="71"/>
      <c r="K22" s="71"/>
      <c r="L22" s="71"/>
      <c r="M22" s="71">
        <v>2</v>
      </c>
      <c r="N22" s="71">
        <v>30</v>
      </c>
      <c r="O22" s="114"/>
      <c r="P22" s="210"/>
      <c r="Q22" s="51"/>
      <c r="R22" s="71"/>
      <c r="S22" s="92"/>
      <c r="T22" s="76"/>
      <c r="U22" s="38"/>
    </row>
    <row r="23" spans="1:21" s="59" customFormat="1" ht="15">
      <c r="A23" s="56" t="s">
        <v>101</v>
      </c>
      <c r="B23" s="134" t="s">
        <v>100</v>
      </c>
      <c r="C23" s="135"/>
      <c r="D23" s="136"/>
      <c r="E23" s="136"/>
      <c r="F23" s="137">
        <f>F24+F25+F26</f>
        <v>32</v>
      </c>
      <c r="G23" s="137">
        <f aca="true" t="shared" si="4" ref="G23:S23">G24+G25+G26</f>
        <v>0</v>
      </c>
      <c r="H23" s="212">
        <f t="shared" si="4"/>
        <v>32</v>
      </c>
      <c r="I23" s="137">
        <f t="shared" si="4"/>
        <v>30</v>
      </c>
      <c r="J23" s="137">
        <f t="shared" si="4"/>
        <v>0</v>
      </c>
      <c r="K23" s="137">
        <f t="shared" si="4"/>
        <v>0</v>
      </c>
      <c r="L23" s="137">
        <f t="shared" si="4"/>
        <v>0</v>
      </c>
      <c r="M23" s="137">
        <f t="shared" si="4"/>
        <v>2</v>
      </c>
      <c r="N23" s="137">
        <f t="shared" si="4"/>
        <v>0</v>
      </c>
      <c r="O23" s="138">
        <f t="shared" si="4"/>
        <v>0</v>
      </c>
      <c r="P23" s="211">
        <f t="shared" si="4"/>
        <v>32</v>
      </c>
      <c r="Q23" s="212">
        <f t="shared" si="4"/>
        <v>0</v>
      </c>
      <c r="R23" s="137">
        <f t="shared" si="4"/>
        <v>0</v>
      </c>
      <c r="S23" s="139">
        <f t="shared" si="4"/>
        <v>0</v>
      </c>
      <c r="T23" s="77"/>
      <c r="U23" s="58"/>
    </row>
    <row r="24" spans="1:21" s="7" customFormat="1" ht="15" hidden="1">
      <c r="A24" s="12"/>
      <c r="B24" s="12"/>
      <c r="C24" s="132"/>
      <c r="D24" s="133"/>
      <c r="E24" s="133"/>
      <c r="F24" s="71"/>
      <c r="G24" s="71"/>
      <c r="H24" s="51"/>
      <c r="I24" s="71"/>
      <c r="J24" s="71"/>
      <c r="K24" s="71"/>
      <c r="L24" s="71"/>
      <c r="M24" s="71"/>
      <c r="N24" s="71"/>
      <c r="O24" s="114"/>
      <c r="P24" s="210"/>
      <c r="Q24" s="51"/>
      <c r="R24" s="71"/>
      <c r="S24" s="92"/>
      <c r="T24" s="76"/>
      <c r="U24" s="38"/>
    </row>
    <row r="25" spans="1:24" s="7" customFormat="1" ht="15" hidden="1">
      <c r="A25" s="12"/>
      <c r="B25" s="12"/>
      <c r="C25" s="132"/>
      <c r="D25" s="133"/>
      <c r="E25" s="133"/>
      <c r="F25" s="71"/>
      <c r="G25" s="71"/>
      <c r="H25" s="51"/>
      <c r="I25" s="71"/>
      <c r="J25" s="71"/>
      <c r="K25" s="71"/>
      <c r="L25" s="71"/>
      <c r="M25" s="71"/>
      <c r="N25" s="71"/>
      <c r="O25" s="114"/>
      <c r="P25" s="210"/>
      <c r="Q25" s="51"/>
      <c r="R25" s="71"/>
      <c r="S25" s="92"/>
      <c r="T25" s="76"/>
      <c r="U25" s="38"/>
      <c r="V25" s="7">
        <f>1183+6+18</f>
        <v>1207</v>
      </c>
      <c r="W25" s="7">
        <f>1476-1207</f>
        <v>269</v>
      </c>
      <c r="X25" s="7">
        <f>F35+F36+F51+F52+F42</f>
        <v>260</v>
      </c>
    </row>
    <row r="26" spans="1:21" s="7" customFormat="1" ht="15">
      <c r="A26" s="12" t="s">
        <v>102</v>
      </c>
      <c r="B26" s="12" t="s">
        <v>134</v>
      </c>
      <c r="C26" s="132"/>
      <c r="D26" s="133" t="s">
        <v>32</v>
      </c>
      <c r="E26" s="133"/>
      <c r="F26" s="71">
        <f>N26+O26+P26+Q26+R26+S26</f>
        <v>32</v>
      </c>
      <c r="G26" s="71"/>
      <c r="H26" s="51">
        <f>I26+J26+K26+L26+M26+N26</f>
        <v>32</v>
      </c>
      <c r="I26" s="71">
        <v>30</v>
      </c>
      <c r="J26" s="71"/>
      <c r="K26" s="71"/>
      <c r="L26" s="71"/>
      <c r="M26" s="71">
        <v>2</v>
      </c>
      <c r="N26" s="71"/>
      <c r="O26" s="114"/>
      <c r="P26" s="210">
        <v>32</v>
      </c>
      <c r="Q26" s="51"/>
      <c r="R26" s="71"/>
      <c r="S26" s="92"/>
      <c r="T26" s="76"/>
      <c r="U26" s="38"/>
    </row>
    <row r="27" spans="1:21" s="69" customFormat="1" ht="28.5" hidden="1">
      <c r="A27" s="10" t="s">
        <v>88</v>
      </c>
      <c r="B27" s="10" t="s">
        <v>85</v>
      </c>
      <c r="C27" s="140"/>
      <c r="D27" s="141"/>
      <c r="E27" s="141"/>
      <c r="F27" s="142"/>
      <c r="G27" s="142"/>
      <c r="H27" s="68"/>
      <c r="I27" s="142"/>
      <c r="J27" s="142"/>
      <c r="K27" s="142"/>
      <c r="L27" s="142"/>
      <c r="M27" s="142"/>
      <c r="N27" s="142"/>
      <c r="O27" s="143"/>
      <c r="P27" s="213"/>
      <c r="Q27" s="68"/>
      <c r="R27" s="142"/>
      <c r="S27" s="144"/>
      <c r="T27" s="78"/>
      <c r="U27" s="68"/>
    </row>
    <row r="28" spans="1:21" s="54" customFormat="1" ht="15" hidden="1">
      <c r="A28" s="12"/>
      <c r="B28" s="10" t="s">
        <v>89</v>
      </c>
      <c r="C28" s="140"/>
      <c r="D28" s="141"/>
      <c r="E28" s="141"/>
      <c r="F28" s="71"/>
      <c r="G28" s="142"/>
      <c r="H28" s="68"/>
      <c r="I28" s="142"/>
      <c r="J28" s="142"/>
      <c r="K28" s="142"/>
      <c r="L28" s="142"/>
      <c r="M28" s="142"/>
      <c r="N28" s="142"/>
      <c r="O28" s="143"/>
      <c r="P28" s="213"/>
      <c r="Q28" s="68"/>
      <c r="R28" s="142"/>
      <c r="S28" s="144"/>
      <c r="T28" s="79"/>
      <c r="U28" s="51"/>
    </row>
    <row r="29" spans="1:21" s="54" customFormat="1" ht="15" hidden="1">
      <c r="A29" s="12"/>
      <c r="B29" s="10" t="s">
        <v>90</v>
      </c>
      <c r="C29" s="140"/>
      <c r="D29" s="141"/>
      <c r="E29" s="141"/>
      <c r="F29" s="71"/>
      <c r="G29" s="142"/>
      <c r="H29" s="68"/>
      <c r="I29" s="142"/>
      <c r="J29" s="142"/>
      <c r="K29" s="142"/>
      <c r="L29" s="142"/>
      <c r="M29" s="142"/>
      <c r="N29" s="142"/>
      <c r="O29" s="143"/>
      <c r="P29" s="213"/>
      <c r="Q29" s="68"/>
      <c r="R29" s="142"/>
      <c r="S29" s="144"/>
      <c r="T29" s="79"/>
      <c r="U29" s="51"/>
    </row>
    <row r="30" spans="1:21" s="29" customFormat="1" ht="32.25" customHeight="1" hidden="1">
      <c r="A30" s="245"/>
      <c r="B30" s="246"/>
      <c r="C30" s="140"/>
      <c r="D30" s="141"/>
      <c r="E30" s="141"/>
      <c r="F30" s="71"/>
      <c r="G30" s="142"/>
      <c r="H30" s="68"/>
      <c r="I30" s="142"/>
      <c r="J30" s="142"/>
      <c r="K30" s="142"/>
      <c r="L30" s="142"/>
      <c r="M30" s="142"/>
      <c r="N30" s="142"/>
      <c r="O30" s="143"/>
      <c r="P30" s="213"/>
      <c r="Q30" s="68"/>
      <c r="R30" s="142"/>
      <c r="S30" s="144"/>
      <c r="T30" s="76"/>
      <c r="U30" s="38"/>
    </row>
    <row r="31" spans="1:21" s="29" customFormat="1" ht="32.25" customHeight="1" hidden="1">
      <c r="A31" s="245"/>
      <c r="B31" s="246"/>
      <c r="C31" s="140"/>
      <c r="D31" s="141"/>
      <c r="E31" s="141"/>
      <c r="F31" s="71"/>
      <c r="G31" s="142"/>
      <c r="H31" s="68"/>
      <c r="I31" s="142"/>
      <c r="J31" s="142"/>
      <c r="K31" s="142"/>
      <c r="L31" s="142"/>
      <c r="M31" s="142"/>
      <c r="N31" s="142"/>
      <c r="O31" s="143"/>
      <c r="P31" s="213"/>
      <c r="Q31" s="68"/>
      <c r="R31" s="142"/>
      <c r="S31" s="144"/>
      <c r="T31" s="76"/>
      <c r="U31" s="38"/>
    </row>
    <row r="32" spans="1:21" s="54" customFormat="1" ht="30.75" customHeight="1" hidden="1">
      <c r="A32" s="245" t="s">
        <v>126</v>
      </c>
      <c r="B32" s="246"/>
      <c r="C32" s="140"/>
      <c r="D32" s="141"/>
      <c r="E32" s="141"/>
      <c r="F32" s="145">
        <f>F33+F49</f>
        <v>1412</v>
      </c>
      <c r="G32" s="142"/>
      <c r="H32" s="68"/>
      <c r="I32" s="142"/>
      <c r="J32" s="142"/>
      <c r="K32" s="142"/>
      <c r="L32" s="142"/>
      <c r="M32" s="142"/>
      <c r="N32" s="142"/>
      <c r="O32" s="143"/>
      <c r="P32" s="213"/>
      <c r="Q32" s="68"/>
      <c r="R32" s="142"/>
      <c r="S32" s="144"/>
      <c r="T32" s="79"/>
      <c r="U32" s="51"/>
    </row>
    <row r="33" spans="1:23" s="107" customFormat="1" ht="29.25" customHeight="1">
      <c r="A33" s="247" t="s">
        <v>135</v>
      </c>
      <c r="B33" s="248"/>
      <c r="C33" s="146"/>
      <c r="D33" s="147"/>
      <c r="E33" s="147"/>
      <c r="F33" s="137">
        <f>F34+F40</f>
        <v>368</v>
      </c>
      <c r="G33" s="137">
        <f aca="true" t="shared" si="5" ref="G33:Q33">G34+G40</f>
        <v>0</v>
      </c>
      <c r="H33" s="212">
        <f t="shared" si="5"/>
        <v>364</v>
      </c>
      <c r="I33" s="137">
        <f t="shared" si="5"/>
        <v>169</v>
      </c>
      <c r="J33" s="137">
        <f t="shared" si="5"/>
        <v>176</v>
      </c>
      <c r="K33" s="137">
        <f t="shared" si="5"/>
        <v>0</v>
      </c>
      <c r="L33" s="137">
        <f t="shared" si="5"/>
        <v>0</v>
      </c>
      <c r="M33" s="137">
        <f t="shared" si="5"/>
        <v>19</v>
      </c>
      <c r="N33" s="137">
        <f t="shared" si="5"/>
        <v>0</v>
      </c>
      <c r="O33" s="138">
        <f t="shared" si="5"/>
        <v>0</v>
      </c>
      <c r="P33" s="211">
        <f t="shared" si="5"/>
        <v>0</v>
      </c>
      <c r="Q33" s="212">
        <f t="shared" si="5"/>
        <v>72</v>
      </c>
      <c r="R33" s="137">
        <f>R34+R40</f>
        <v>102</v>
      </c>
      <c r="S33" s="139">
        <f>S34+S40</f>
        <v>175</v>
      </c>
      <c r="T33" s="105"/>
      <c r="U33" s="106"/>
      <c r="V33" s="112">
        <f>I33+J33+K33+L33+M33+N33+O33</f>
        <v>364</v>
      </c>
      <c r="W33" s="112">
        <f>M33+N33+O33+P33+Q33+R33+S33</f>
        <v>368</v>
      </c>
    </row>
    <row r="34" spans="1:23" s="61" customFormat="1" ht="28.5">
      <c r="A34" s="56" t="s">
        <v>103</v>
      </c>
      <c r="B34" s="56" t="s">
        <v>86</v>
      </c>
      <c r="C34" s="148"/>
      <c r="D34" s="129"/>
      <c r="E34" s="129"/>
      <c r="F34" s="127">
        <f>F35+F36+F37+F39+F38</f>
        <v>184</v>
      </c>
      <c r="G34" s="127">
        <f aca="true" t="shared" si="6" ref="G34:R34">G35+G36+G37+G39+G38</f>
        <v>0</v>
      </c>
      <c r="H34" s="209">
        <f t="shared" si="6"/>
        <v>180</v>
      </c>
      <c r="I34" s="127">
        <f>I35+I36+I37+I39+I38</f>
        <v>64</v>
      </c>
      <c r="J34" s="127">
        <f t="shared" si="6"/>
        <v>106</v>
      </c>
      <c r="K34" s="127">
        <f t="shared" si="6"/>
        <v>0</v>
      </c>
      <c r="L34" s="127">
        <f t="shared" si="6"/>
        <v>0</v>
      </c>
      <c r="M34" s="127">
        <f>M35+M36+M37+M39+M38</f>
        <v>10</v>
      </c>
      <c r="N34" s="127">
        <f t="shared" si="6"/>
        <v>0</v>
      </c>
      <c r="O34" s="130">
        <f t="shared" si="6"/>
        <v>0</v>
      </c>
      <c r="P34" s="208">
        <f t="shared" si="6"/>
        <v>0</v>
      </c>
      <c r="Q34" s="209">
        <f t="shared" si="6"/>
        <v>72</v>
      </c>
      <c r="R34" s="127">
        <f t="shared" si="6"/>
        <v>64</v>
      </c>
      <c r="S34" s="131">
        <f>S35+S36+S37+S39+S38</f>
        <v>38</v>
      </c>
      <c r="T34" s="80"/>
      <c r="U34" s="60"/>
      <c r="V34" s="61">
        <f>I34+J34+K34+L34+M34+N34+O34</f>
        <v>180</v>
      </c>
      <c r="W34" s="61">
        <f>M34+N34+O34+P34+Q34+R34+S34</f>
        <v>184</v>
      </c>
    </row>
    <row r="35" spans="1:24" s="7" customFormat="1" ht="18" customHeight="1">
      <c r="A35" s="12" t="s">
        <v>10</v>
      </c>
      <c r="B35" s="12" t="s">
        <v>104</v>
      </c>
      <c r="C35" s="149"/>
      <c r="D35" s="133" t="s">
        <v>33</v>
      </c>
      <c r="E35" s="133"/>
      <c r="F35" s="71">
        <f>M35+N35+O35+P35+Q35+R35+S35</f>
        <v>38</v>
      </c>
      <c r="G35" s="71"/>
      <c r="H35" s="51">
        <f>I35+J35+K35+L35+M35+N35+O35</f>
        <v>36</v>
      </c>
      <c r="I35" s="71">
        <v>12</v>
      </c>
      <c r="J35" s="71">
        <v>22</v>
      </c>
      <c r="K35" s="71"/>
      <c r="L35" s="71"/>
      <c r="M35" s="71">
        <v>2</v>
      </c>
      <c r="N35" s="71"/>
      <c r="O35" s="114"/>
      <c r="P35" s="210"/>
      <c r="Q35" s="51">
        <v>36</v>
      </c>
      <c r="R35" s="71"/>
      <c r="S35" s="92"/>
      <c r="T35" s="76"/>
      <c r="U35" s="38"/>
      <c r="V35" s="104">
        <f>SUM(I35:O39)+SUM(I41:O45)</f>
        <v>364</v>
      </c>
      <c r="W35" s="104">
        <f>SUM(M35:S39)+SUM(M41:S45)</f>
        <v>368</v>
      </c>
      <c r="X35" s="30"/>
    </row>
    <row r="36" spans="1:21" s="7" customFormat="1" ht="19.5" customHeight="1">
      <c r="A36" s="12" t="s">
        <v>11</v>
      </c>
      <c r="B36" s="12" t="s">
        <v>105</v>
      </c>
      <c r="C36" s="149"/>
      <c r="D36" s="133" t="s">
        <v>33</v>
      </c>
      <c r="E36" s="133"/>
      <c r="F36" s="71">
        <f>M36+N36+O36+P36+Q36+R36+S36</f>
        <v>38</v>
      </c>
      <c r="G36" s="71"/>
      <c r="H36" s="51">
        <f>I36+J36+K36+L36+M36+N36+O36</f>
        <v>36</v>
      </c>
      <c r="I36" s="71">
        <v>16</v>
      </c>
      <c r="J36" s="71">
        <v>18</v>
      </c>
      <c r="K36" s="71"/>
      <c r="L36" s="71"/>
      <c r="M36" s="71">
        <v>2</v>
      </c>
      <c r="N36" s="71"/>
      <c r="O36" s="114"/>
      <c r="P36" s="210"/>
      <c r="Q36" s="51">
        <v>36</v>
      </c>
      <c r="R36" s="71"/>
      <c r="S36" s="92"/>
      <c r="T36" s="76"/>
      <c r="U36" s="38"/>
    </row>
    <row r="37" spans="1:21" s="7" customFormat="1" ht="21.75" customHeight="1">
      <c r="A37" s="12" t="s">
        <v>12</v>
      </c>
      <c r="B37" s="12" t="s">
        <v>13</v>
      </c>
      <c r="C37" s="132"/>
      <c r="D37" s="133" t="s">
        <v>34</v>
      </c>
      <c r="E37" s="133"/>
      <c r="F37" s="71">
        <f>M37+N37+O37+P37+Q37+R37+S37</f>
        <v>32</v>
      </c>
      <c r="G37" s="71"/>
      <c r="H37" s="51">
        <f>I37+J37+K37+L37+M37+N37+O37</f>
        <v>32</v>
      </c>
      <c r="I37" s="71">
        <v>14</v>
      </c>
      <c r="J37" s="71">
        <v>16</v>
      </c>
      <c r="K37" s="71"/>
      <c r="L37" s="71"/>
      <c r="M37" s="71">
        <v>2</v>
      </c>
      <c r="N37" s="71"/>
      <c r="O37" s="114"/>
      <c r="P37" s="210"/>
      <c r="Q37" s="51"/>
      <c r="R37" s="71">
        <v>30</v>
      </c>
      <c r="S37" s="92"/>
      <c r="T37" s="76"/>
      <c r="U37" s="38"/>
    </row>
    <row r="38" spans="1:21" s="7" customFormat="1" ht="29.25" customHeight="1">
      <c r="A38" s="12" t="s">
        <v>14</v>
      </c>
      <c r="B38" s="12" t="s">
        <v>106</v>
      </c>
      <c r="C38" s="132"/>
      <c r="D38" s="133" t="s">
        <v>34</v>
      </c>
      <c r="E38" s="133"/>
      <c r="F38" s="71">
        <f>M38+N38+O38+P38+Q38+R38+S38</f>
        <v>36</v>
      </c>
      <c r="G38" s="71"/>
      <c r="H38" s="51">
        <f>I38+J38+K38+L38+M38+N38+O38</f>
        <v>36</v>
      </c>
      <c r="I38" s="71">
        <v>22</v>
      </c>
      <c r="J38" s="71">
        <v>12</v>
      </c>
      <c r="K38" s="71"/>
      <c r="L38" s="71"/>
      <c r="M38" s="71">
        <v>2</v>
      </c>
      <c r="N38" s="71"/>
      <c r="O38" s="114"/>
      <c r="P38" s="210"/>
      <c r="Q38" s="51"/>
      <c r="R38" s="71">
        <v>34</v>
      </c>
      <c r="S38" s="92"/>
      <c r="T38" s="76"/>
      <c r="U38" s="38"/>
    </row>
    <row r="39" spans="1:21" s="7" customFormat="1" ht="21.75" customHeight="1">
      <c r="A39" s="12" t="s">
        <v>15</v>
      </c>
      <c r="B39" s="12" t="s">
        <v>7</v>
      </c>
      <c r="C39" s="132"/>
      <c r="D39" s="133" t="s">
        <v>38</v>
      </c>
      <c r="E39" s="133"/>
      <c r="F39" s="71">
        <f>M39+N39+O39+P39+Q39+R39+S39</f>
        <v>40</v>
      </c>
      <c r="G39" s="71"/>
      <c r="H39" s="51">
        <f>I39+J39+K39+L39+M39+N39+O39</f>
        <v>40</v>
      </c>
      <c r="I39" s="71"/>
      <c r="J39" s="71">
        <v>38</v>
      </c>
      <c r="K39" s="71"/>
      <c r="L39" s="71"/>
      <c r="M39" s="71">
        <v>2</v>
      </c>
      <c r="N39" s="71"/>
      <c r="O39" s="114"/>
      <c r="P39" s="210"/>
      <c r="Q39" s="51"/>
      <c r="R39" s="71"/>
      <c r="S39" s="92">
        <v>38</v>
      </c>
      <c r="T39" s="76"/>
      <c r="U39" s="38"/>
    </row>
    <row r="40" spans="1:23" s="102" customFormat="1" ht="18.75" customHeight="1">
      <c r="A40" s="56" t="s">
        <v>101</v>
      </c>
      <c r="B40" s="56" t="s">
        <v>136</v>
      </c>
      <c r="C40" s="148"/>
      <c r="D40" s="150"/>
      <c r="E40" s="150"/>
      <c r="F40" s="151">
        <f>F41+F42+F43+F44+F45</f>
        <v>184</v>
      </c>
      <c r="G40" s="151">
        <f aca="true" t="shared" si="7" ref="G40:R40">G41+G42+G43+G44+G45</f>
        <v>0</v>
      </c>
      <c r="H40" s="215">
        <f t="shared" si="7"/>
        <v>184</v>
      </c>
      <c r="I40" s="151">
        <f t="shared" si="7"/>
        <v>105</v>
      </c>
      <c r="J40" s="151">
        <f t="shared" si="7"/>
        <v>70</v>
      </c>
      <c r="K40" s="151">
        <f t="shared" si="7"/>
        <v>0</v>
      </c>
      <c r="L40" s="151">
        <f t="shared" si="7"/>
        <v>0</v>
      </c>
      <c r="M40" s="151">
        <f t="shared" si="7"/>
        <v>9</v>
      </c>
      <c r="N40" s="151">
        <f t="shared" si="7"/>
        <v>0</v>
      </c>
      <c r="O40" s="152">
        <f t="shared" si="7"/>
        <v>0</v>
      </c>
      <c r="P40" s="214">
        <f t="shared" si="7"/>
        <v>0</v>
      </c>
      <c r="Q40" s="215">
        <f t="shared" si="7"/>
        <v>0</v>
      </c>
      <c r="R40" s="151">
        <f t="shared" si="7"/>
        <v>38</v>
      </c>
      <c r="S40" s="153">
        <f>S41+S42+S43+S44+S45</f>
        <v>137</v>
      </c>
      <c r="T40" s="101"/>
      <c r="U40" s="100"/>
      <c r="V40" s="102">
        <f>I40+J40+K40+L40+M40+N40+O40</f>
        <v>184</v>
      </c>
      <c r="W40" s="102">
        <f>M40+N40+O40+P40+Q40+R40+S40</f>
        <v>184</v>
      </c>
    </row>
    <row r="41" spans="1:23" s="7" customFormat="1" ht="27.75" customHeight="1">
      <c r="A41" s="12" t="s">
        <v>121</v>
      </c>
      <c r="B41" s="12" t="s">
        <v>122</v>
      </c>
      <c r="C41" s="132"/>
      <c r="D41" s="133"/>
      <c r="E41" s="133" t="s">
        <v>38</v>
      </c>
      <c r="F41" s="71">
        <f>M41+N41+O41+P41+Q41+R41+S41</f>
        <v>36</v>
      </c>
      <c r="G41" s="71"/>
      <c r="H41" s="51">
        <f>I41+J41+K41+L41+M41+N41+O41</f>
        <v>36</v>
      </c>
      <c r="I41" s="71">
        <v>19</v>
      </c>
      <c r="J41" s="71">
        <v>15</v>
      </c>
      <c r="K41" s="71"/>
      <c r="L41" s="71"/>
      <c r="M41" s="71">
        <v>2</v>
      </c>
      <c r="N41" s="71"/>
      <c r="O41" s="114"/>
      <c r="P41" s="210"/>
      <c r="Q41" s="51"/>
      <c r="R41" s="71"/>
      <c r="S41" s="92">
        <v>34</v>
      </c>
      <c r="T41" s="76"/>
      <c r="U41" s="38"/>
      <c r="V41" s="7">
        <f>SUM(I41:O45)</f>
        <v>184</v>
      </c>
      <c r="W41" s="7">
        <f>SUM(M41:S45)</f>
        <v>184</v>
      </c>
    </row>
    <row r="42" spans="1:21" s="7" customFormat="1" ht="22.5" customHeight="1">
      <c r="A42" s="12" t="s">
        <v>123</v>
      </c>
      <c r="B42" s="12" t="s">
        <v>124</v>
      </c>
      <c r="C42" s="132"/>
      <c r="D42" s="133"/>
      <c r="E42" s="133" t="s">
        <v>34</v>
      </c>
      <c r="F42" s="71">
        <f>M42+N42+O42+P42+Q42+R42+S42</f>
        <v>40</v>
      </c>
      <c r="G42" s="71"/>
      <c r="H42" s="51">
        <f>I42+J42+K42+L42+M42+N42+O42</f>
        <v>40</v>
      </c>
      <c r="I42" s="71">
        <v>24</v>
      </c>
      <c r="J42" s="71">
        <v>14</v>
      </c>
      <c r="K42" s="71"/>
      <c r="L42" s="71"/>
      <c r="M42" s="71">
        <v>2</v>
      </c>
      <c r="N42" s="71"/>
      <c r="O42" s="114"/>
      <c r="P42" s="210"/>
      <c r="Q42" s="51"/>
      <c r="R42" s="71">
        <v>38</v>
      </c>
      <c r="S42" s="92"/>
      <c r="T42" s="76"/>
      <c r="U42" s="38"/>
    </row>
    <row r="43" spans="1:21" s="7" customFormat="1" ht="16.5" customHeight="1">
      <c r="A43" s="12" t="s">
        <v>125</v>
      </c>
      <c r="B43" s="12" t="s">
        <v>127</v>
      </c>
      <c r="C43" s="132"/>
      <c r="D43" s="133"/>
      <c r="E43" s="133" t="s">
        <v>38</v>
      </c>
      <c r="F43" s="71">
        <f>M43+N43+O43+P43+Q43+R43+S43</f>
        <v>36</v>
      </c>
      <c r="G43" s="71"/>
      <c r="H43" s="51">
        <f>I43+J43+K43+L43+M43+N43+O43</f>
        <v>36</v>
      </c>
      <c r="I43" s="71">
        <v>22</v>
      </c>
      <c r="J43" s="71">
        <v>12</v>
      </c>
      <c r="K43" s="71"/>
      <c r="L43" s="71"/>
      <c r="M43" s="71">
        <v>2</v>
      </c>
      <c r="N43" s="71"/>
      <c r="O43" s="114"/>
      <c r="P43" s="210"/>
      <c r="Q43" s="51"/>
      <c r="R43" s="71"/>
      <c r="S43" s="92">
        <v>34</v>
      </c>
      <c r="T43" s="76"/>
      <c r="U43" s="38"/>
    </row>
    <row r="44" spans="1:21" s="7" customFormat="1" ht="21" customHeight="1">
      <c r="A44" s="12" t="s">
        <v>128</v>
      </c>
      <c r="B44" s="12" t="s">
        <v>129</v>
      </c>
      <c r="C44" s="132"/>
      <c r="D44" s="133"/>
      <c r="E44" s="133" t="s">
        <v>38</v>
      </c>
      <c r="F44" s="71">
        <f>M44+N44+O44+P44+Q44+R44+S44</f>
        <v>36</v>
      </c>
      <c r="G44" s="71"/>
      <c r="H44" s="51">
        <f>I44+J44+K44+L44+M44+N44+O44</f>
        <v>36</v>
      </c>
      <c r="I44" s="71">
        <v>20</v>
      </c>
      <c r="J44" s="71">
        <v>14</v>
      </c>
      <c r="K44" s="71"/>
      <c r="L44" s="71"/>
      <c r="M44" s="71">
        <v>2</v>
      </c>
      <c r="N44" s="71"/>
      <c r="O44" s="114"/>
      <c r="P44" s="210"/>
      <c r="Q44" s="51"/>
      <c r="R44" s="71"/>
      <c r="S44" s="92">
        <v>34</v>
      </c>
      <c r="T44" s="76"/>
      <c r="U44" s="38"/>
    </row>
    <row r="45" spans="1:21" s="7" customFormat="1" ht="21" customHeight="1">
      <c r="A45" s="12" t="s">
        <v>130</v>
      </c>
      <c r="B45" s="12" t="s">
        <v>131</v>
      </c>
      <c r="C45" s="132"/>
      <c r="D45" s="133"/>
      <c r="E45" s="133" t="s">
        <v>38</v>
      </c>
      <c r="F45" s="71">
        <f>M45+N45+O45+P45+Q45+R45+S45</f>
        <v>36</v>
      </c>
      <c r="G45" s="71"/>
      <c r="H45" s="51">
        <f>I45+J45+K45+L45+M45+N45+O45</f>
        <v>36</v>
      </c>
      <c r="I45" s="71">
        <v>20</v>
      </c>
      <c r="J45" s="71">
        <v>15</v>
      </c>
      <c r="K45" s="71"/>
      <c r="L45" s="71"/>
      <c r="M45" s="71">
        <v>1</v>
      </c>
      <c r="N45" s="71"/>
      <c r="O45" s="114"/>
      <c r="P45" s="210"/>
      <c r="Q45" s="51"/>
      <c r="R45" s="71"/>
      <c r="S45" s="92">
        <v>35</v>
      </c>
      <c r="T45" s="76"/>
      <c r="U45" s="38"/>
    </row>
    <row r="46" spans="1:21" s="69" customFormat="1" ht="28.5" hidden="1">
      <c r="A46" s="10" t="s">
        <v>91</v>
      </c>
      <c r="B46" s="10" t="s">
        <v>85</v>
      </c>
      <c r="C46" s="140"/>
      <c r="D46" s="141"/>
      <c r="E46" s="141"/>
      <c r="F46" s="142"/>
      <c r="G46" s="142"/>
      <c r="H46" s="68"/>
      <c r="I46" s="142"/>
      <c r="J46" s="142"/>
      <c r="K46" s="142"/>
      <c r="L46" s="142"/>
      <c r="M46" s="142"/>
      <c r="N46" s="142"/>
      <c r="O46" s="143"/>
      <c r="P46" s="213"/>
      <c r="Q46" s="68"/>
      <c r="R46" s="142"/>
      <c r="S46" s="144"/>
      <c r="T46" s="78"/>
      <c r="U46" s="68"/>
    </row>
    <row r="47" spans="1:21" s="54" customFormat="1" ht="15" hidden="1">
      <c r="A47" s="12"/>
      <c r="B47" s="10" t="s">
        <v>89</v>
      </c>
      <c r="C47" s="140"/>
      <c r="D47" s="141"/>
      <c r="E47" s="141"/>
      <c r="F47" s="71"/>
      <c r="G47" s="142"/>
      <c r="H47" s="68"/>
      <c r="I47" s="142"/>
      <c r="J47" s="142"/>
      <c r="K47" s="142"/>
      <c r="L47" s="142"/>
      <c r="M47" s="142"/>
      <c r="N47" s="142"/>
      <c r="O47" s="143"/>
      <c r="P47" s="213"/>
      <c r="Q47" s="68"/>
      <c r="R47" s="142"/>
      <c r="S47" s="144"/>
      <c r="T47" s="79"/>
      <c r="U47" s="51"/>
    </row>
    <row r="48" spans="1:21" s="54" customFormat="1" ht="15" hidden="1">
      <c r="A48" s="12"/>
      <c r="B48" s="10" t="s">
        <v>90</v>
      </c>
      <c r="C48" s="140"/>
      <c r="D48" s="141"/>
      <c r="E48" s="141"/>
      <c r="F48" s="71"/>
      <c r="G48" s="142"/>
      <c r="H48" s="68"/>
      <c r="I48" s="142"/>
      <c r="J48" s="142"/>
      <c r="K48" s="142"/>
      <c r="L48" s="142"/>
      <c r="M48" s="142"/>
      <c r="N48" s="142"/>
      <c r="O48" s="143"/>
      <c r="P48" s="213"/>
      <c r="Q48" s="68"/>
      <c r="R48" s="142"/>
      <c r="S48" s="144"/>
      <c r="T48" s="79"/>
      <c r="U48" s="51"/>
    </row>
    <row r="49" spans="1:23" s="21" customFormat="1" ht="21" customHeight="1">
      <c r="A49" s="56" t="s">
        <v>107</v>
      </c>
      <c r="B49" s="56" t="s">
        <v>87</v>
      </c>
      <c r="C49" s="146"/>
      <c r="D49" s="154"/>
      <c r="E49" s="154"/>
      <c r="F49" s="137">
        <f>F50+F56+F62</f>
        <v>1044</v>
      </c>
      <c r="G49" s="137">
        <f aca="true" t="shared" si="8" ref="G49:Q49">G50+G56+G62</f>
        <v>24</v>
      </c>
      <c r="H49" s="212">
        <f>H50+H56+H62</f>
        <v>1020</v>
      </c>
      <c r="I49" s="137">
        <f t="shared" si="8"/>
        <v>190</v>
      </c>
      <c r="J49" s="137">
        <f t="shared" si="8"/>
        <v>182</v>
      </c>
      <c r="K49" s="137">
        <f t="shared" si="8"/>
        <v>0</v>
      </c>
      <c r="L49" s="137">
        <f t="shared" si="8"/>
        <v>576</v>
      </c>
      <c r="M49" s="137">
        <f t="shared" si="8"/>
        <v>2</v>
      </c>
      <c r="N49" s="137">
        <f t="shared" si="8"/>
        <v>16</v>
      </c>
      <c r="O49" s="137">
        <f t="shared" si="8"/>
        <v>54</v>
      </c>
      <c r="P49" s="212">
        <f t="shared" si="8"/>
        <v>62</v>
      </c>
      <c r="Q49" s="212">
        <f t="shared" si="8"/>
        <v>166</v>
      </c>
      <c r="R49" s="137">
        <f>R50+R56+R62</f>
        <v>392</v>
      </c>
      <c r="S49" s="137">
        <f>S50+S56+S62</f>
        <v>328</v>
      </c>
      <c r="T49" s="81"/>
      <c r="U49" s="37"/>
      <c r="V49" s="57">
        <f>I49+J49+K49+L49+M49+N49+O49+G49</f>
        <v>1044</v>
      </c>
      <c r="W49" s="7">
        <f>M49+N49+O49+P49+Q49+R49+S49+G49</f>
        <v>1044</v>
      </c>
    </row>
    <row r="50" spans="1:23" s="7" customFormat="1" ht="57">
      <c r="A50" s="10" t="s">
        <v>16</v>
      </c>
      <c r="B50" s="10" t="s">
        <v>108</v>
      </c>
      <c r="C50" s="132" t="s">
        <v>33</v>
      </c>
      <c r="D50" s="133"/>
      <c r="E50" s="133"/>
      <c r="F50" s="145">
        <f>F51+F52+F53+F54+F55</f>
        <v>260</v>
      </c>
      <c r="G50" s="145">
        <f aca="true" t="shared" si="9" ref="G50:S50">G51+G52+G53+G54+G55</f>
        <v>8</v>
      </c>
      <c r="H50" s="216">
        <f t="shared" si="9"/>
        <v>252</v>
      </c>
      <c r="I50" s="145">
        <f t="shared" si="9"/>
        <v>52</v>
      </c>
      <c r="J50" s="145">
        <f t="shared" si="9"/>
        <v>68</v>
      </c>
      <c r="K50" s="145">
        <f t="shared" si="9"/>
        <v>0</v>
      </c>
      <c r="L50" s="145">
        <f t="shared" si="9"/>
        <v>108</v>
      </c>
      <c r="M50" s="145">
        <f t="shared" si="9"/>
        <v>0</v>
      </c>
      <c r="N50" s="145">
        <f t="shared" si="9"/>
        <v>6</v>
      </c>
      <c r="O50" s="145">
        <f t="shared" si="9"/>
        <v>18</v>
      </c>
      <c r="P50" s="216">
        <f t="shared" si="9"/>
        <v>62</v>
      </c>
      <c r="Q50" s="216">
        <f t="shared" si="9"/>
        <v>166</v>
      </c>
      <c r="R50" s="145">
        <f t="shared" si="9"/>
        <v>0</v>
      </c>
      <c r="S50" s="145">
        <f t="shared" si="9"/>
        <v>0</v>
      </c>
      <c r="T50" s="76"/>
      <c r="U50" s="38"/>
      <c r="V50" s="7">
        <f>G50+I50+J50+K50+L50+M50+N50+O50</f>
        <v>260</v>
      </c>
      <c r="W50" s="7">
        <f>M50+N50+O50+P50+Q50+R50+S50+G50</f>
        <v>260</v>
      </c>
    </row>
    <row r="51" spans="1:23" s="7" customFormat="1" ht="22.5" customHeight="1">
      <c r="A51" s="12" t="s">
        <v>17</v>
      </c>
      <c r="B51" s="12" t="s">
        <v>109</v>
      </c>
      <c r="C51" s="132" t="s">
        <v>33</v>
      </c>
      <c r="D51" s="133"/>
      <c r="E51" s="133"/>
      <c r="F51" s="71">
        <f>G51+M51+N51+O51+P51+Q51+R51+S51</f>
        <v>86</v>
      </c>
      <c r="G51" s="71">
        <v>4</v>
      </c>
      <c r="H51" s="51">
        <f>I51+J51+K51+L51+M51+N51+O51</f>
        <v>82</v>
      </c>
      <c r="I51" s="71">
        <v>38</v>
      </c>
      <c r="J51" s="71">
        <v>36</v>
      </c>
      <c r="K51" s="71"/>
      <c r="L51" s="145"/>
      <c r="M51" s="71"/>
      <c r="N51" s="71">
        <v>2</v>
      </c>
      <c r="O51" s="114">
        <v>6</v>
      </c>
      <c r="P51" s="210">
        <v>38</v>
      </c>
      <c r="Q51" s="51">
        <v>36</v>
      </c>
      <c r="R51" s="71"/>
      <c r="S51" s="92"/>
      <c r="T51" s="76"/>
      <c r="U51" s="38"/>
      <c r="V51" s="7">
        <f>SUM(G51:G55)+SUM(I51:O55)</f>
        <v>260</v>
      </c>
      <c r="W51" s="7">
        <f>SUM(M51:S55)+SUM(G51:G54)</f>
        <v>260</v>
      </c>
    </row>
    <row r="52" spans="1:21" s="7" customFormat="1" ht="30">
      <c r="A52" s="12" t="s">
        <v>18</v>
      </c>
      <c r="B52" s="12" t="s">
        <v>110</v>
      </c>
      <c r="C52" s="242" t="s">
        <v>33</v>
      </c>
      <c r="D52" s="133"/>
      <c r="E52" s="133"/>
      <c r="F52" s="71">
        <f>G52+M52+N52+O52+P52+Q52+R52+S52</f>
        <v>58</v>
      </c>
      <c r="G52" s="71">
        <v>4</v>
      </c>
      <c r="H52" s="51">
        <f>I52+J52+K52+L52+M52+N52+O52</f>
        <v>54</v>
      </c>
      <c r="I52" s="71">
        <v>14</v>
      </c>
      <c r="J52" s="71">
        <v>32</v>
      </c>
      <c r="K52" s="71"/>
      <c r="L52" s="71"/>
      <c r="M52" s="71"/>
      <c r="N52" s="71">
        <v>2</v>
      </c>
      <c r="O52" s="114">
        <v>6</v>
      </c>
      <c r="P52" s="210">
        <v>24</v>
      </c>
      <c r="Q52" s="51">
        <v>22</v>
      </c>
      <c r="R52" s="71"/>
      <c r="S52" s="92"/>
      <c r="T52" s="76"/>
      <c r="U52" s="38"/>
    </row>
    <row r="53" spans="1:21" s="7" customFormat="1" ht="15">
      <c r="A53" s="12" t="s">
        <v>24</v>
      </c>
      <c r="B53" s="12" t="s">
        <v>26</v>
      </c>
      <c r="C53" s="132"/>
      <c r="D53" s="133" t="s">
        <v>34</v>
      </c>
      <c r="E53" s="133"/>
      <c r="F53" s="71">
        <f>G53+M53+N53+O53+P53+Q53+R53+S53</f>
        <v>72</v>
      </c>
      <c r="G53" s="71"/>
      <c r="H53" s="51">
        <f>I53+J53+K53+L53+M53+N53+O53</f>
        <v>72</v>
      </c>
      <c r="I53" s="71"/>
      <c r="J53" s="71"/>
      <c r="K53" s="71"/>
      <c r="L53" s="71">
        <v>72</v>
      </c>
      <c r="M53" s="71"/>
      <c r="N53" s="71"/>
      <c r="O53" s="114"/>
      <c r="P53" s="210"/>
      <c r="Q53" s="51">
        <v>72</v>
      </c>
      <c r="R53" s="71"/>
      <c r="S53" s="92"/>
      <c r="T53" s="76"/>
      <c r="U53" s="38"/>
    </row>
    <row r="54" spans="1:21" s="7" customFormat="1" ht="15">
      <c r="A54" s="12" t="s">
        <v>25</v>
      </c>
      <c r="B54" s="12" t="s">
        <v>111</v>
      </c>
      <c r="C54" s="149"/>
      <c r="D54" s="133" t="s">
        <v>34</v>
      </c>
      <c r="E54" s="133"/>
      <c r="F54" s="71">
        <f>G54+M54+N54+O54+P54+Q54+R54+S54</f>
        <v>36</v>
      </c>
      <c r="G54" s="71"/>
      <c r="H54" s="51">
        <f>I54+J54+K54+L54+M54+N54+O54</f>
        <v>36</v>
      </c>
      <c r="I54" s="71"/>
      <c r="J54" s="71"/>
      <c r="K54" s="71"/>
      <c r="L54" s="71">
        <v>36</v>
      </c>
      <c r="M54" s="71"/>
      <c r="N54" s="71"/>
      <c r="O54" s="114"/>
      <c r="P54" s="210"/>
      <c r="Q54" s="51">
        <v>36</v>
      </c>
      <c r="R54" s="71"/>
      <c r="S54" s="92"/>
      <c r="T54" s="76"/>
      <c r="U54" s="38"/>
    </row>
    <row r="55" spans="1:21" s="7" customFormat="1" ht="30">
      <c r="A55" s="12"/>
      <c r="B55" s="12" t="s">
        <v>145</v>
      </c>
      <c r="C55" s="243" t="s">
        <v>33</v>
      </c>
      <c r="D55" s="133"/>
      <c r="E55" s="133"/>
      <c r="F55" s="71">
        <f>G55+M55+N55+O55+P55+Q55+R55+S55</f>
        <v>8</v>
      </c>
      <c r="G55" s="71"/>
      <c r="H55" s="51">
        <f>I55+J55+K55+L55+M55+N55+O55</f>
        <v>8</v>
      </c>
      <c r="I55" s="71"/>
      <c r="J55" s="71"/>
      <c r="K55" s="71"/>
      <c r="L55" s="71"/>
      <c r="M55" s="71"/>
      <c r="N55" s="71">
        <v>2</v>
      </c>
      <c r="O55" s="114">
        <v>6</v>
      </c>
      <c r="P55" s="79"/>
      <c r="Q55" s="51"/>
      <c r="R55" s="71"/>
      <c r="S55" s="114"/>
      <c r="T55" s="76"/>
      <c r="U55" s="38"/>
    </row>
    <row r="56" spans="1:23" s="7" customFormat="1" ht="33.75" customHeight="1">
      <c r="A56" s="10" t="s">
        <v>19</v>
      </c>
      <c r="B56" s="10" t="s">
        <v>112</v>
      </c>
      <c r="C56" s="149" t="s">
        <v>38</v>
      </c>
      <c r="D56" s="133"/>
      <c r="E56" s="133"/>
      <c r="F56" s="145">
        <f>F57+F58+F59+F60+F61</f>
        <v>398</v>
      </c>
      <c r="G56" s="145">
        <f aca="true" t="shared" si="10" ref="G56:S56">G57+G58+G59+G60+G61</f>
        <v>10</v>
      </c>
      <c r="H56" s="216">
        <f t="shared" si="10"/>
        <v>388</v>
      </c>
      <c r="I56" s="145">
        <f t="shared" si="10"/>
        <v>82</v>
      </c>
      <c r="J56" s="145">
        <f t="shared" si="10"/>
        <v>60</v>
      </c>
      <c r="K56" s="145">
        <f t="shared" si="10"/>
        <v>0</v>
      </c>
      <c r="L56" s="145">
        <f t="shared" si="10"/>
        <v>216</v>
      </c>
      <c r="M56" s="145">
        <f t="shared" si="10"/>
        <v>0</v>
      </c>
      <c r="N56" s="145">
        <f t="shared" si="10"/>
        <v>6</v>
      </c>
      <c r="O56" s="145">
        <f>O57+O58+O59+O60+O61</f>
        <v>24</v>
      </c>
      <c r="P56" s="216">
        <f t="shared" si="10"/>
        <v>0</v>
      </c>
      <c r="Q56" s="216">
        <f t="shared" si="10"/>
        <v>0</v>
      </c>
      <c r="R56" s="145">
        <f t="shared" si="10"/>
        <v>316</v>
      </c>
      <c r="S56" s="145">
        <f t="shared" si="10"/>
        <v>42</v>
      </c>
      <c r="T56" s="76"/>
      <c r="U56" s="38"/>
      <c r="V56" s="7">
        <f>SUM(G56)+SUM(I56:O56)</f>
        <v>398</v>
      </c>
      <c r="W56" s="7">
        <f>SUM(M56:S56)+SUM(G56)</f>
        <v>398</v>
      </c>
    </row>
    <row r="57" spans="1:23" s="7" customFormat="1" ht="30">
      <c r="A57" s="12" t="s">
        <v>20</v>
      </c>
      <c r="B57" s="12" t="s">
        <v>112</v>
      </c>
      <c r="C57" s="149" t="s">
        <v>38</v>
      </c>
      <c r="D57" s="133"/>
      <c r="E57" s="133"/>
      <c r="F57" s="71">
        <f>G57+M57+N57+O57+P57+Q57+R57+S57</f>
        <v>72</v>
      </c>
      <c r="G57" s="71">
        <v>4</v>
      </c>
      <c r="H57" s="51">
        <f>I57+J57+K57+L57+M57+N57+O57</f>
        <v>68</v>
      </c>
      <c r="I57" s="71">
        <v>28</v>
      </c>
      <c r="J57" s="71">
        <v>32</v>
      </c>
      <c r="K57" s="71"/>
      <c r="L57" s="71"/>
      <c r="M57" s="71"/>
      <c r="N57" s="71">
        <v>2</v>
      </c>
      <c r="O57" s="114">
        <v>6</v>
      </c>
      <c r="P57" s="210"/>
      <c r="Q57" s="51"/>
      <c r="R57" s="71">
        <v>60</v>
      </c>
      <c r="S57" s="92"/>
      <c r="T57" s="76"/>
      <c r="U57" s="38"/>
      <c r="V57" s="7">
        <f>SUM(G57:G61)+SUM(I57:O61)</f>
        <v>398</v>
      </c>
      <c r="W57" s="7">
        <f>SUM(M57:S61)+SUM(G57:G61)</f>
        <v>398</v>
      </c>
    </row>
    <row r="58" spans="1:21" s="7" customFormat="1" ht="30">
      <c r="A58" s="12" t="s">
        <v>21</v>
      </c>
      <c r="B58" s="12" t="s">
        <v>113</v>
      </c>
      <c r="C58" s="149" t="s">
        <v>38</v>
      </c>
      <c r="D58" s="133"/>
      <c r="E58" s="133"/>
      <c r="F58" s="71">
        <f>G58+M58+N58+O58+P58+Q58+R58+S58</f>
        <v>96</v>
      </c>
      <c r="G58" s="71">
        <v>6</v>
      </c>
      <c r="H58" s="51">
        <f>I58+J58+K58+L58+M58+N58+O58</f>
        <v>90</v>
      </c>
      <c r="I58" s="71">
        <v>54</v>
      </c>
      <c r="J58" s="71">
        <v>28</v>
      </c>
      <c r="K58" s="71"/>
      <c r="L58" s="71"/>
      <c r="M58" s="71"/>
      <c r="N58" s="71">
        <v>2</v>
      </c>
      <c r="O58" s="114">
        <v>6</v>
      </c>
      <c r="P58" s="210"/>
      <c r="Q58" s="51"/>
      <c r="R58" s="71">
        <v>40</v>
      </c>
      <c r="S58" s="92">
        <v>42</v>
      </c>
      <c r="T58" s="76"/>
      <c r="U58" s="38"/>
    </row>
    <row r="59" spans="1:21" s="7" customFormat="1" ht="15">
      <c r="A59" s="12" t="s">
        <v>27</v>
      </c>
      <c r="B59" s="12" t="s">
        <v>26</v>
      </c>
      <c r="C59" s="149"/>
      <c r="D59" s="133" t="s">
        <v>38</v>
      </c>
      <c r="E59" s="133"/>
      <c r="F59" s="71">
        <f>G59+M59+N59+O59+P59+Q59+R59+S59</f>
        <v>108</v>
      </c>
      <c r="G59" s="71"/>
      <c r="H59" s="51">
        <f>I59+J59+K59+L59+M59+N59+O59</f>
        <v>108</v>
      </c>
      <c r="I59" s="71"/>
      <c r="J59" s="71"/>
      <c r="K59" s="71"/>
      <c r="L59" s="71">
        <v>108</v>
      </c>
      <c r="M59" s="71"/>
      <c r="N59" s="71"/>
      <c r="O59" s="114"/>
      <c r="P59" s="210">
        <f>+P65</f>
        <v>0</v>
      </c>
      <c r="Q59" s="51"/>
      <c r="R59" s="71">
        <v>108</v>
      </c>
      <c r="S59" s="92"/>
      <c r="T59" s="76"/>
      <c r="U59" s="38"/>
    </row>
    <row r="60" spans="1:21" s="7" customFormat="1" ht="15">
      <c r="A60" s="12" t="s">
        <v>28</v>
      </c>
      <c r="B60" s="12" t="s">
        <v>111</v>
      </c>
      <c r="C60" s="149"/>
      <c r="D60" s="133" t="s">
        <v>38</v>
      </c>
      <c r="E60" s="133"/>
      <c r="F60" s="71">
        <f>G60+M60+N60+O60+P60+Q60+R60+S60</f>
        <v>108</v>
      </c>
      <c r="G60" s="71"/>
      <c r="H60" s="51">
        <f>I60+J60+K60+L60+M60+N60+O60</f>
        <v>108</v>
      </c>
      <c r="I60" s="71"/>
      <c r="J60" s="71"/>
      <c r="K60" s="71"/>
      <c r="L60" s="71">
        <v>108</v>
      </c>
      <c r="M60" s="71"/>
      <c r="N60" s="71"/>
      <c r="O60" s="114"/>
      <c r="P60" s="210"/>
      <c r="Q60" s="51"/>
      <c r="R60" s="71">
        <v>108</v>
      </c>
      <c r="S60" s="92"/>
      <c r="T60" s="76"/>
      <c r="U60" s="38"/>
    </row>
    <row r="61" spans="1:21" s="7" customFormat="1" ht="42" customHeight="1">
      <c r="A61" s="12"/>
      <c r="B61" s="12" t="s">
        <v>146</v>
      </c>
      <c r="C61" s="149" t="s">
        <v>38</v>
      </c>
      <c r="D61" s="133"/>
      <c r="E61" s="133"/>
      <c r="F61" s="71">
        <f>G61+M61+N61+O61+P61+Q61+R61+S61</f>
        <v>14</v>
      </c>
      <c r="G61" s="71"/>
      <c r="H61" s="51">
        <f>I61+J61+K61+L61+M61+N61+O61</f>
        <v>14</v>
      </c>
      <c r="I61" s="71"/>
      <c r="J61" s="71"/>
      <c r="K61" s="71"/>
      <c r="L61" s="71"/>
      <c r="M61" s="71"/>
      <c r="N61" s="71">
        <v>2</v>
      </c>
      <c r="O61" s="71">
        <v>12</v>
      </c>
      <c r="P61" s="79"/>
      <c r="Q61" s="51"/>
      <c r="R61" s="71"/>
      <c r="S61" s="114"/>
      <c r="T61" s="76"/>
      <c r="U61" s="38"/>
    </row>
    <row r="62" spans="1:23" s="7" customFormat="1" ht="42.75">
      <c r="A62" s="10" t="s">
        <v>22</v>
      </c>
      <c r="B62" s="10" t="s">
        <v>114</v>
      </c>
      <c r="C62" s="149" t="s">
        <v>38</v>
      </c>
      <c r="D62" s="133"/>
      <c r="E62" s="133"/>
      <c r="F62" s="145">
        <f>F63+F64+F65+F66+F67</f>
        <v>386</v>
      </c>
      <c r="G62" s="145">
        <f aca="true" t="shared" si="11" ref="G62:R62">G63+G64+G65+G66+G67</f>
        <v>6</v>
      </c>
      <c r="H62" s="216">
        <f t="shared" si="11"/>
        <v>380</v>
      </c>
      <c r="I62" s="145">
        <f t="shared" si="11"/>
        <v>56</v>
      </c>
      <c r="J62" s="145">
        <f t="shared" si="11"/>
        <v>54</v>
      </c>
      <c r="K62" s="145">
        <f t="shared" si="11"/>
        <v>0</v>
      </c>
      <c r="L62" s="145">
        <f t="shared" si="11"/>
        <v>252</v>
      </c>
      <c r="M62" s="145">
        <f t="shared" si="11"/>
        <v>2</v>
      </c>
      <c r="N62" s="145">
        <f t="shared" si="11"/>
        <v>4</v>
      </c>
      <c r="O62" s="145">
        <f t="shared" si="11"/>
        <v>12</v>
      </c>
      <c r="P62" s="216">
        <f t="shared" si="11"/>
        <v>0</v>
      </c>
      <c r="Q62" s="216">
        <f t="shared" si="11"/>
        <v>0</v>
      </c>
      <c r="R62" s="145">
        <f t="shared" si="11"/>
        <v>76</v>
      </c>
      <c r="S62" s="145">
        <f>S63+S64+S65+S66+S67</f>
        <v>286</v>
      </c>
      <c r="T62" s="76"/>
      <c r="U62" s="38"/>
      <c r="V62" s="7">
        <f>SUM(G62)+SUM(I62:O62)</f>
        <v>386</v>
      </c>
      <c r="W62" s="7">
        <f>SUM(M62:S62)+SUM(G62)</f>
        <v>386</v>
      </c>
    </row>
    <row r="63" spans="1:23" s="13" customFormat="1" ht="30">
      <c r="A63" s="12" t="s">
        <v>23</v>
      </c>
      <c r="B63" s="12" t="s">
        <v>115</v>
      </c>
      <c r="C63" s="155"/>
      <c r="D63" s="141"/>
      <c r="E63" s="156" t="s">
        <v>38</v>
      </c>
      <c r="F63" s="157">
        <f aca="true" t="shared" si="12" ref="F63:F71">G63+M63+N63+O63+P63+Q63+R63+S63</f>
        <v>36</v>
      </c>
      <c r="G63" s="157"/>
      <c r="H63" s="51">
        <f>I63+J63+K63+L63+M63+N63+O63</f>
        <v>36</v>
      </c>
      <c r="I63" s="157">
        <v>20</v>
      </c>
      <c r="J63" s="157">
        <v>14</v>
      </c>
      <c r="K63" s="142"/>
      <c r="L63" s="142"/>
      <c r="M63" s="157">
        <v>2</v>
      </c>
      <c r="N63" s="157"/>
      <c r="O63" s="158"/>
      <c r="P63" s="213"/>
      <c r="Q63" s="68"/>
      <c r="R63" s="157">
        <v>34</v>
      </c>
      <c r="S63" s="144"/>
      <c r="T63" s="82"/>
      <c r="U63" s="39"/>
      <c r="V63" s="103">
        <f>SUM(G63:G67)+SUM(I63:O67)</f>
        <v>386</v>
      </c>
      <c r="W63" s="103">
        <f>SUM(M63:U67)+SUM(G63:G66)</f>
        <v>386</v>
      </c>
    </row>
    <row r="64" spans="1:21" s="13" customFormat="1" ht="15">
      <c r="A64" s="12" t="s">
        <v>116</v>
      </c>
      <c r="B64" s="12" t="s">
        <v>117</v>
      </c>
      <c r="C64" s="149" t="s">
        <v>38</v>
      </c>
      <c r="D64" s="156"/>
      <c r="E64" s="156"/>
      <c r="F64" s="157">
        <f t="shared" si="12"/>
        <v>90</v>
      </c>
      <c r="G64" s="157">
        <v>6</v>
      </c>
      <c r="H64" s="51">
        <f>I64+J64+K64+L64+M64+N64+O64</f>
        <v>84</v>
      </c>
      <c r="I64" s="157">
        <v>36</v>
      </c>
      <c r="J64" s="157">
        <v>40</v>
      </c>
      <c r="K64" s="157"/>
      <c r="L64" s="157"/>
      <c r="M64" s="157"/>
      <c r="N64" s="157">
        <v>2</v>
      </c>
      <c r="O64" s="158">
        <v>6</v>
      </c>
      <c r="P64" s="217"/>
      <c r="Q64" s="218"/>
      <c r="R64" s="157">
        <v>42</v>
      </c>
      <c r="S64" s="159">
        <v>34</v>
      </c>
      <c r="T64" s="82"/>
      <c r="U64" s="39"/>
    </row>
    <row r="65" spans="1:21" s="13" customFormat="1" ht="15">
      <c r="A65" s="12" t="s">
        <v>29</v>
      </c>
      <c r="B65" s="12" t="s">
        <v>118</v>
      </c>
      <c r="C65" s="155"/>
      <c r="D65" s="156" t="s">
        <v>38</v>
      </c>
      <c r="E65" s="156"/>
      <c r="F65" s="157">
        <f t="shared" si="12"/>
        <v>108</v>
      </c>
      <c r="G65" s="157"/>
      <c r="H65" s="51">
        <f>I65+J65+K65+L65+M65+N65+O65</f>
        <v>108</v>
      </c>
      <c r="I65" s="157"/>
      <c r="J65" s="157"/>
      <c r="K65" s="157"/>
      <c r="L65" s="157">
        <v>108</v>
      </c>
      <c r="M65" s="157"/>
      <c r="N65" s="157"/>
      <c r="O65" s="158"/>
      <c r="P65" s="217"/>
      <c r="Q65" s="218"/>
      <c r="R65" s="157"/>
      <c r="S65" s="159">
        <v>108</v>
      </c>
      <c r="T65" s="82"/>
      <c r="U65" s="39"/>
    </row>
    <row r="66" spans="1:21" s="13" customFormat="1" ht="15">
      <c r="A66" s="12" t="s">
        <v>30</v>
      </c>
      <c r="B66" s="12" t="s">
        <v>111</v>
      </c>
      <c r="C66" s="155"/>
      <c r="D66" s="156" t="s">
        <v>38</v>
      </c>
      <c r="E66" s="156"/>
      <c r="F66" s="157">
        <f t="shared" si="12"/>
        <v>144</v>
      </c>
      <c r="G66" s="157"/>
      <c r="H66" s="51">
        <f>I66+J66+K66+L66+M66+N66+O66</f>
        <v>144</v>
      </c>
      <c r="I66" s="157"/>
      <c r="J66" s="157"/>
      <c r="K66" s="157"/>
      <c r="L66" s="157">
        <v>144</v>
      </c>
      <c r="M66" s="157"/>
      <c r="N66" s="157"/>
      <c r="O66" s="157"/>
      <c r="P66" s="219"/>
      <c r="Q66" s="218"/>
      <c r="R66" s="157"/>
      <c r="S66" s="159">
        <v>144</v>
      </c>
      <c r="T66" s="82"/>
      <c r="U66" s="39"/>
    </row>
    <row r="67" spans="1:21" s="13" customFormat="1" ht="30">
      <c r="A67" s="12"/>
      <c r="B67" s="12" t="s">
        <v>145</v>
      </c>
      <c r="C67" s="155" t="s">
        <v>38</v>
      </c>
      <c r="D67" s="156"/>
      <c r="E67" s="156"/>
      <c r="F67" s="157">
        <f t="shared" si="12"/>
        <v>8</v>
      </c>
      <c r="G67" s="157"/>
      <c r="H67" s="51">
        <f>I67+J67+K67+L67+M67+N67+O67</f>
        <v>8</v>
      </c>
      <c r="I67" s="157"/>
      <c r="J67" s="157"/>
      <c r="K67" s="157"/>
      <c r="L67" s="157"/>
      <c r="M67" s="157"/>
      <c r="N67" s="157">
        <v>2</v>
      </c>
      <c r="O67" s="157">
        <v>6</v>
      </c>
      <c r="P67" s="219"/>
      <c r="Q67" s="218"/>
      <c r="R67" s="157"/>
      <c r="S67" s="159"/>
      <c r="T67" s="82"/>
      <c r="U67" s="39"/>
    </row>
    <row r="68" spans="1:21" s="69" customFormat="1" ht="28.5" hidden="1">
      <c r="A68" s="10" t="s">
        <v>119</v>
      </c>
      <c r="B68" s="10" t="s">
        <v>85</v>
      </c>
      <c r="C68" s="140"/>
      <c r="D68" s="141"/>
      <c r="E68" s="141"/>
      <c r="F68" s="157">
        <f t="shared" si="12"/>
        <v>0</v>
      </c>
      <c r="G68" s="142"/>
      <c r="H68" s="68"/>
      <c r="I68" s="142"/>
      <c r="J68" s="142"/>
      <c r="K68" s="142"/>
      <c r="L68" s="142"/>
      <c r="M68" s="142"/>
      <c r="N68" s="142"/>
      <c r="O68" s="143"/>
      <c r="P68" s="213"/>
      <c r="Q68" s="68"/>
      <c r="R68" s="142"/>
      <c r="S68" s="144"/>
      <c r="T68" s="78"/>
      <c r="U68" s="68"/>
    </row>
    <row r="69" spans="1:21" s="54" customFormat="1" ht="15" hidden="1">
      <c r="A69" s="12"/>
      <c r="B69" s="10" t="s">
        <v>89</v>
      </c>
      <c r="C69" s="140"/>
      <c r="D69" s="141"/>
      <c r="E69" s="141"/>
      <c r="F69" s="157">
        <f t="shared" si="12"/>
        <v>0</v>
      </c>
      <c r="G69" s="142"/>
      <c r="H69" s="68"/>
      <c r="I69" s="142"/>
      <c r="J69" s="142"/>
      <c r="K69" s="142"/>
      <c r="L69" s="142"/>
      <c r="M69" s="142"/>
      <c r="N69" s="142"/>
      <c r="O69" s="143"/>
      <c r="P69" s="213"/>
      <c r="Q69" s="68"/>
      <c r="R69" s="142"/>
      <c r="S69" s="144"/>
      <c r="T69" s="79"/>
      <c r="U69" s="51"/>
    </row>
    <row r="70" spans="1:21" s="54" customFormat="1" ht="15" hidden="1">
      <c r="A70" s="12"/>
      <c r="B70" s="10" t="s">
        <v>90</v>
      </c>
      <c r="C70" s="140"/>
      <c r="D70" s="141"/>
      <c r="E70" s="141"/>
      <c r="F70" s="157">
        <f t="shared" si="12"/>
        <v>0</v>
      </c>
      <c r="G70" s="142"/>
      <c r="H70" s="68"/>
      <c r="I70" s="142"/>
      <c r="J70" s="142"/>
      <c r="K70" s="142"/>
      <c r="L70" s="142"/>
      <c r="M70" s="142"/>
      <c r="N70" s="142"/>
      <c r="O70" s="143"/>
      <c r="P70" s="213"/>
      <c r="Q70" s="68"/>
      <c r="R70" s="142"/>
      <c r="S70" s="144"/>
      <c r="T70" s="79"/>
      <c r="U70" s="51"/>
    </row>
    <row r="71" spans="1:21" s="54" customFormat="1" ht="15" hidden="1">
      <c r="A71" s="12"/>
      <c r="B71" s="10"/>
      <c r="C71" s="140"/>
      <c r="D71" s="141"/>
      <c r="E71" s="141"/>
      <c r="F71" s="157">
        <f t="shared" si="12"/>
        <v>0</v>
      </c>
      <c r="G71" s="142"/>
      <c r="H71" s="68"/>
      <c r="I71" s="142"/>
      <c r="J71" s="142"/>
      <c r="K71" s="142"/>
      <c r="L71" s="142"/>
      <c r="M71" s="142"/>
      <c r="N71" s="142"/>
      <c r="O71" s="143"/>
      <c r="P71" s="213"/>
      <c r="Q71" s="68"/>
      <c r="R71" s="142"/>
      <c r="S71" s="144"/>
      <c r="T71" s="79"/>
      <c r="U71" s="51"/>
    </row>
    <row r="72" spans="1:21" s="57" customFormat="1" ht="57">
      <c r="A72" s="56" t="s">
        <v>73</v>
      </c>
      <c r="B72" s="56" t="s">
        <v>120</v>
      </c>
      <c r="C72" s="148"/>
      <c r="D72" s="129"/>
      <c r="E72" s="129"/>
      <c r="F72" s="127">
        <v>36</v>
      </c>
      <c r="G72" s="127"/>
      <c r="H72" s="209"/>
      <c r="I72" s="127"/>
      <c r="J72" s="127"/>
      <c r="K72" s="127"/>
      <c r="L72" s="127"/>
      <c r="M72" s="127"/>
      <c r="N72" s="127"/>
      <c r="O72" s="130"/>
      <c r="P72" s="208"/>
      <c r="Q72" s="209"/>
      <c r="R72" s="127"/>
      <c r="S72" s="131">
        <v>36</v>
      </c>
      <c r="T72" s="80"/>
      <c r="U72" s="60">
        <f>SUM(U81,U87,U91,)</f>
        <v>0</v>
      </c>
    </row>
    <row r="73" spans="1:21" s="23" customFormat="1" ht="51" customHeight="1" hidden="1">
      <c r="A73" s="25"/>
      <c r="B73" s="22"/>
      <c r="C73" s="160"/>
      <c r="D73" s="161"/>
      <c r="E73" s="161"/>
      <c r="F73" s="162"/>
      <c r="G73" s="162"/>
      <c r="H73" s="236"/>
      <c r="I73" s="162"/>
      <c r="J73" s="162"/>
      <c r="K73" s="162"/>
      <c r="L73" s="162"/>
      <c r="M73" s="162"/>
      <c r="N73" s="162"/>
      <c r="O73" s="163"/>
      <c r="P73" s="220"/>
      <c r="Q73" s="221"/>
      <c r="R73" s="164"/>
      <c r="S73" s="165"/>
      <c r="T73" s="83"/>
      <c r="U73" s="40"/>
    </row>
    <row r="74" spans="1:21" s="30" customFormat="1" ht="78" customHeight="1" hidden="1">
      <c r="A74" s="12"/>
      <c r="B74" s="166"/>
      <c r="C74" s="132"/>
      <c r="D74" s="133"/>
      <c r="E74" s="133"/>
      <c r="F74" s="71"/>
      <c r="G74" s="71"/>
      <c r="H74" s="51"/>
      <c r="I74" s="71"/>
      <c r="J74" s="71"/>
      <c r="K74" s="71"/>
      <c r="L74" s="71"/>
      <c r="M74" s="71"/>
      <c r="N74" s="167"/>
      <c r="O74" s="114"/>
      <c r="P74" s="210"/>
      <c r="Q74" s="51"/>
      <c r="R74" s="71"/>
      <c r="S74" s="92"/>
      <c r="T74" s="76"/>
      <c r="U74" s="38"/>
    </row>
    <row r="75" spans="1:21" s="7" customFormat="1" ht="66" customHeight="1" hidden="1">
      <c r="A75" s="12"/>
      <c r="B75" s="12"/>
      <c r="C75" s="132"/>
      <c r="D75" s="133"/>
      <c r="E75" s="133"/>
      <c r="F75" s="71"/>
      <c r="G75" s="71"/>
      <c r="H75" s="51"/>
      <c r="I75" s="71"/>
      <c r="J75" s="71"/>
      <c r="K75" s="71"/>
      <c r="L75" s="71"/>
      <c r="M75" s="71"/>
      <c r="N75" s="167"/>
      <c r="O75" s="114"/>
      <c r="P75" s="210"/>
      <c r="Q75" s="51"/>
      <c r="R75" s="71"/>
      <c r="S75" s="92"/>
      <c r="T75" s="76"/>
      <c r="U75" s="38"/>
    </row>
    <row r="76" spans="1:21" s="7" customFormat="1" ht="66" customHeight="1" hidden="1">
      <c r="A76" s="12"/>
      <c r="B76" s="12"/>
      <c r="C76" s="132"/>
      <c r="D76" s="133"/>
      <c r="E76" s="133"/>
      <c r="F76" s="71"/>
      <c r="G76" s="71"/>
      <c r="H76" s="51"/>
      <c r="I76" s="71"/>
      <c r="J76" s="71"/>
      <c r="K76" s="71"/>
      <c r="L76" s="71"/>
      <c r="M76" s="71"/>
      <c r="N76" s="71"/>
      <c r="O76" s="114"/>
      <c r="P76" s="210"/>
      <c r="Q76" s="51"/>
      <c r="R76" s="71"/>
      <c r="S76" s="92"/>
      <c r="T76" s="76"/>
      <c r="U76" s="38"/>
    </row>
    <row r="77" spans="1:21" s="7" customFormat="1" ht="66" customHeight="1" hidden="1">
      <c r="A77" s="12"/>
      <c r="B77" s="12"/>
      <c r="C77" s="132"/>
      <c r="D77" s="133"/>
      <c r="E77" s="133"/>
      <c r="F77" s="71"/>
      <c r="G77" s="71"/>
      <c r="H77" s="51"/>
      <c r="I77" s="71"/>
      <c r="J77" s="71"/>
      <c r="K77" s="71"/>
      <c r="L77" s="71"/>
      <c r="M77" s="71"/>
      <c r="N77" s="71"/>
      <c r="O77" s="114"/>
      <c r="P77" s="210"/>
      <c r="Q77" s="51"/>
      <c r="R77" s="71"/>
      <c r="S77" s="92"/>
      <c r="T77" s="76"/>
      <c r="U77" s="38"/>
    </row>
    <row r="78" spans="1:21" s="7" customFormat="1" ht="66" customHeight="1" hidden="1">
      <c r="A78" s="12"/>
      <c r="B78" s="12"/>
      <c r="C78" s="132"/>
      <c r="D78" s="133"/>
      <c r="E78" s="133"/>
      <c r="F78" s="71"/>
      <c r="G78" s="71"/>
      <c r="H78" s="51"/>
      <c r="I78" s="71"/>
      <c r="J78" s="71"/>
      <c r="K78" s="71"/>
      <c r="L78" s="71"/>
      <c r="M78" s="71"/>
      <c r="N78" s="71"/>
      <c r="O78" s="114"/>
      <c r="P78" s="210"/>
      <c r="Q78" s="51"/>
      <c r="R78" s="71"/>
      <c r="S78" s="92"/>
      <c r="T78" s="76"/>
      <c r="U78" s="38"/>
    </row>
    <row r="79" spans="1:21" s="7" customFormat="1" ht="15" hidden="1">
      <c r="A79" s="12"/>
      <c r="B79" s="12"/>
      <c r="C79" s="132"/>
      <c r="D79" s="133"/>
      <c r="E79" s="133"/>
      <c r="F79" s="71"/>
      <c r="G79" s="71"/>
      <c r="H79" s="51"/>
      <c r="I79" s="71"/>
      <c r="J79" s="71"/>
      <c r="K79" s="71"/>
      <c r="L79" s="71"/>
      <c r="M79" s="71"/>
      <c r="N79" s="71"/>
      <c r="O79" s="114"/>
      <c r="P79" s="210"/>
      <c r="Q79" s="51"/>
      <c r="R79" s="71"/>
      <c r="S79" s="92"/>
      <c r="T79" s="76"/>
      <c r="U79" s="38"/>
    </row>
    <row r="80" spans="1:21" s="7" customFormat="1" ht="15" hidden="1">
      <c r="A80" s="12"/>
      <c r="B80" s="12"/>
      <c r="C80" s="132"/>
      <c r="D80" s="133"/>
      <c r="E80" s="133"/>
      <c r="F80" s="71"/>
      <c r="G80" s="71"/>
      <c r="H80" s="51"/>
      <c r="I80" s="71"/>
      <c r="J80" s="71"/>
      <c r="K80" s="71"/>
      <c r="L80" s="71"/>
      <c r="M80" s="71"/>
      <c r="N80" s="71"/>
      <c r="O80" s="114"/>
      <c r="P80" s="210"/>
      <c r="Q80" s="51"/>
      <c r="R80" s="71"/>
      <c r="S80" s="92"/>
      <c r="T80" s="76"/>
      <c r="U80" s="38"/>
    </row>
    <row r="81" spans="1:21" s="23" customFormat="1" ht="15.75" hidden="1">
      <c r="A81" s="24"/>
      <c r="B81" s="24"/>
      <c r="C81" s="168"/>
      <c r="D81" s="161"/>
      <c r="E81" s="161"/>
      <c r="F81" s="164"/>
      <c r="G81" s="164"/>
      <c r="H81" s="221"/>
      <c r="I81" s="164"/>
      <c r="J81" s="164"/>
      <c r="K81" s="164"/>
      <c r="L81" s="164"/>
      <c r="M81" s="164"/>
      <c r="N81" s="164"/>
      <c r="O81" s="169"/>
      <c r="P81" s="220"/>
      <c r="Q81" s="221"/>
      <c r="R81" s="164"/>
      <c r="S81" s="165"/>
      <c r="T81" s="83"/>
      <c r="U81" s="40"/>
    </row>
    <row r="82" spans="1:21" s="7" customFormat="1" ht="15" hidden="1">
      <c r="A82" s="12"/>
      <c r="B82" s="12"/>
      <c r="C82" s="132"/>
      <c r="D82" s="133"/>
      <c r="E82" s="133"/>
      <c r="F82" s="71"/>
      <c r="G82" s="71"/>
      <c r="H82" s="51"/>
      <c r="I82" s="71"/>
      <c r="J82" s="71"/>
      <c r="K82" s="71"/>
      <c r="L82" s="71"/>
      <c r="M82" s="71"/>
      <c r="N82" s="71"/>
      <c r="O82" s="114"/>
      <c r="P82" s="210"/>
      <c r="Q82" s="51"/>
      <c r="R82" s="71"/>
      <c r="S82" s="92"/>
      <c r="T82" s="76"/>
      <c r="U82" s="38"/>
    </row>
    <row r="83" spans="1:21" s="7" customFormat="1" ht="15" hidden="1">
      <c r="A83" s="12"/>
      <c r="B83" s="12"/>
      <c r="C83" s="132"/>
      <c r="D83" s="133"/>
      <c r="E83" s="133"/>
      <c r="F83" s="71"/>
      <c r="G83" s="71"/>
      <c r="H83" s="51"/>
      <c r="I83" s="71"/>
      <c r="J83" s="71"/>
      <c r="K83" s="71"/>
      <c r="L83" s="71"/>
      <c r="M83" s="71"/>
      <c r="N83" s="71"/>
      <c r="O83" s="114"/>
      <c r="P83" s="210"/>
      <c r="Q83" s="51"/>
      <c r="R83" s="71"/>
      <c r="S83" s="92"/>
      <c r="T83" s="76"/>
      <c r="U83" s="38"/>
    </row>
    <row r="84" spans="1:21" s="7" customFormat="1" ht="15" hidden="1">
      <c r="A84" s="12"/>
      <c r="B84" s="12"/>
      <c r="C84" s="170"/>
      <c r="D84" s="133"/>
      <c r="E84" s="133"/>
      <c r="F84" s="71" t="e">
        <f>P84+Q84+R84+S84+#REF!+#REF!+T84+U84+G84+N84+O84</f>
        <v>#REF!</v>
      </c>
      <c r="G84" s="71"/>
      <c r="H84" s="51">
        <f>I84+J84+K84+L84+M84</f>
        <v>0</v>
      </c>
      <c r="I84" s="71"/>
      <c r="J84" s="71"/>
      <c r="K84" s="71"/>
      <c r="L84" s="71"/>
      <c r="M84" s="71"/>
      <c r="N84" s="71"/>
      <c r="O84" s="114"/>
      <c r="P84" s="210"/>
      <c r="Q84" s="51"/>
      <c r="R84" s="71"/>
      <c r="S84" s="92"/>
      <c r="T84" s="76"/>
      <c r="U84" s="38"/>
    </row>
    <row r="85" spans="1:21" s="7" customFormat="1" ht="15" hidden="1">
      <c r="A85" s="12"/>
      <c r="B85" s="12"/>
      <c r="C85" s="132"/>
      <c r="D85" s="171"/>
      <c r="E85" s="133"/>
      <c r="F85" s="71"/>
      <c r="G85" s="71"/>
      <c r="H85" s="51"/>
      <c r="I85" s="71"/>
      <c r="J85" s="71"/>
      <c r="K85" s="71"/>
      <c r="L85" s="71"/>
      <c r="M85" s="71"/>
      <c r="N85" s="71"/>
      <c r="O85" s="114"/>
      <c r="P85" s="210"/>
      <c r="Q85" s="51"/>
      <c r="R85" s="71"/>
      <c r="S85" s="92"/>
      <c r="T85" s="76"/>
      <c r="U85" s="38"/>
    </row>
    <row r="86" spans="1:21" s="7" customFormat="1" ht="39" customHeight="1" hidden="1">
      <c r="A86" s="12"/>
      <c r="B86" s="12"/>
      <c r="C86" s="132"/>
      <c r="D86" s="171"/>
      <c r="E86" s="133"/>
      <c r="F86" s="71"/>
      <c r="G86" s="71"/>
      <c r="H86" s="51"/>
      <c r="I86" s="71"/>
      <c r="J86" s="71"/>
      <c r="K86" s="71"/>
      <c r="L86" s="71"/>
      <c r="M86" s="71"/>
      <c r="N86" s="71"/>
      <c r="O86" s="114"/>
      <c r="P86" s="210"/>
      <c r="Q86" s="51"/>
      <c r="R86" s="71"/>
      <c r="S86" s="92"/>
      <c r="T86" s="76"/>
      <c r="U86" s="38"/>
    </row>
    <row r="87" spans="1:21" s="7" customFormat="1" ht="108" customHeight="1" hidden="1">
      <c r="A87" s="14"/>
      <c r="B87" s="8"/>
      <c r="C87" s="132"/>
      <c r="D87" s="172"/>
      <c r="E87" s="172"/>
      <c r="F87" s="173"/>
      <c r="G87" s="173"/>
      <c r="H87" s="223"/>
      <c r="I87" s="173"/>
      <c r="J87" s="173"/>
      <c r="K87" s="173"/>
      <c r="L87" s="173"/>
      <c r="M87" s="173"/>
      <c r="N87" s="173"/>
      <c r="O87" s="174"/>
      <c r="P87" s="222"/>
      <c r="Q87" s="223"/>
      <c r="R87" s="173"/>
      <c r="S87" s="175"/>
      <c r="T87" s="84"/>
      <c r="U87" s="41"/>
    </row>
    <row r="88" spans="1:21" s="7" customFormat="1" ht="15" hidden="1">
      <c r="A88" s="12"/>
      <c r="B88" s="12"/>
      <c r="C88" s="132"/>
      <c r="D88" s="133"/>
      <c r="E88" s="133"/>
      <c r="F88" s="71"/>
      <c r="G88" s="71"/>
      <c r="H88" s="51"/>
      <c r="I88" s="71"/>
      <c r="J88" s="71"/>
      <c r="K88" s="71"/>
      <c r="L88" s="71"/>
      <c r="M88" s="71"/>
      <c r="N88" s="71"/>
      <c r="O88" s="114"/>
      <c r="P88" s="210"/>
      <c r="Q88" s="51"/>
      <c r="R88" s="71"/>
      <c r="S88" s="92"/>
      <c r="T88" s="76"/>
      <c r="U88" s="38"/>
    </row>
    <row r="89" spans="1:21" s="7" customFormat="1" ht="15" hidden="1">
      <c r="A89" s="12"/>
      <c r="B89" s="12"/>
      <c r="C89" s="132"/>
      <c r="D89" s="281"/>
      <c r="E89" s="133"/>
      <c r="F89" s="71"/>
      <c r="G89" s="71"/>
      <c r="H89" s="51"/>
      <c r="I89" s="71"/>
      <c r="J89" s="71"/>
      <c r="K89" s="71"/>
      <c r="L89" s="71"/>
      <c r="M89" s="71"/>
      <c r="N89" s="71"/>
      <c r="O89" s="114"/>
      <c r="P89" s="210"/>
      <c r="Q89" s="51"/>
      <c r="R89" s="71"/>
      <c r="S89" s="92"/>
      <c r="T89" s="76"/>
      <c r="U89" s="38"/>
    </row>
    <row r="90" spans="1:21" s="7" customFormat="1" ht="15" hidden="1">
      <c r="A90" s="12"/>
      <c r="B90" s="12"/>
      <c r="C90" s="132"/>
      <c r="D90" s="282"/>
      <c r="E90" s="133"/>
      <c r="F90" s="71"/>
      <c r="G90" s="71"/>
      <c r="H90" s="51"/>
      <c r="I90" s="71"/>
      <c r="J90" s="71"/>
      <c r="K90" s="71"/>
      <c r="L90" s="71"/>
      <c r="M90" s="71"/>
      <c r="N90" s="71"/>
      <c r="O90" s="114"/>
      <c r="P90" s="210"/>
      <c r="Q90" s="51"/>
      <c r="R90" s="71"/>
      <c r="S90" s="92"/>
      <c r="T90" s="76"/>
      <c r="U90" s="38"/>
    </row>
    <row r="91" spans="1:22" s="23" customFormat="1" ht="15.75" hidden="1">
      <c r="A91" s="22"/>
      <c r="B91" s="24"/>
      <c r="C91" s="168"/>
      <c r="D91" s="176"/>
      <c r="E91" s="176"/>
      <c r="F91" s="164"/>
      <c r="G91" s="164"/>
      <c r="H91" s="221"/>
      <c r="I91" s="164"/>
      <c r="J91" s="164"/>
      <c r="K91" s="164"/>
      <c r="L91" s="164"/>
      <c r="M91" s="164"/>
      <c r="N91" s="164"/>
      <c r="O91" s="169"/>
      <c r="P91" s="220"/>
      <c r="Q91" s="221"/>
      <c r="R91" s="164"/>
      <c r="S91" s="165"/>
      <c r="T91" s="83"/>
      <c r="U91" s="40"/>
      <c r="V91" s="23">
        <f>N91+O91+N81+O81+N73+N8+O8</f>
        <v>62</v>
      </c>
    </row>
    <row r="92" spans="1:21" s="7" customFormat="1" ht="15" hidden="1">
      <c r="A92" s="12"/>
      <c r="B92" s="12"/>
      <c r="C92" s="132"/>
      <c r="D92" s="133"/>
      <c r="E92" s="133"/>
      <c r="F92" s="71"/>
      <c r="G92" s="71"/>
      <c r="H92" s="51"/>
      <c r="I92" s="71"/>
      <c r="J92" s="71"/>
      <c r="K92" s="71"/>
      <c r="L92" s="71"/>
      <c r="M92" s="71"/>
      <c r="N92" s="71"/>
      <c r="O92" s="114"/>
      <c r="P92" s="210"/>
      <c r="Q92" s="51"/>
      <c r="R92" s="71"/>
      <c r="S92" s="92"/>
      <c r="T92" s="76"/>
      <c r="U92" s="38"/>
    </row>
    <row r="93" spans="1:21" s="7" customFormat="1" ht="21.75" customHeight="1" hidden="1">
      <c r="A93" s="12" t="s">
        <v>31</v>
      </c>
      <c r="B93" s="12" t="s">
        <v>26</v>
      </c>
      <c r="C93" s="132"/>
      <c r="D93" s="133"/>
      <c r="E93" s="133"/>
      <c r="F93" s="71" t="e">
        <f>P93+Q93+R93+S93+#REF!+#REF!+T93+U93+G93+N93+O93</f>
        <v>#REF!</v>
      </c>
      <c r="G93" s="71"/>
      <c r="H93" s="51">
        <f>I93+J93+K93+L93+M93</f>
        <v>0</v>
      </c>
      <c r="I93" s="177"/>
      <c r="J93" s="177"/>
      <c r="K93" s="71"/>
      <c r="L93" s="71"/>
      <c r="M93" s="71"/>
      <c r="N93" s="71"/>
      <c r="O93" s="114"/>
      <c r="P93" s="210"/>
      <c r="Q93" s="51"/>
      <c r="R93" s="71"/>
      <c r="S93" s="92"/>
      <c r="T93" s="76"/>
      <c r="U93" s="42"/>
    </row>
    <row r="94" spans="1:21" s="7" customFormat="1" ht="15" hidden="1">
      <c r="A94" s="12"/>
      <c r="B94" s="12"/>
      <c r="C94" s="132"/>
      <c r="D94" s="133"/>
      <c r="E94" s="133"/>
      <c r="F94" s="71"/>
      <c r="G94" s="71"/>
      <c r="H94" s="51"/>
      <c r="I94" s="71"/>
      <c r="J94" s="71"/>
      <c r="K94" s="71"/>
      <c r="L94" s="71"/>
      <c r="M94" s="71"/>
      <c r="N94" s="71"/>
      <c r="O94" s="114"/>
      <c r="P94" s="210"/>
      <c r="Q94" s="51"/>
      <c r="R94" s="71"/>
      <c r="S94" s="92"/>
      <c r="T94" s="76"/>
      <c r="U94" s="38"/>
    </row>
    <row r="95" spans="1:21" s="7" customFormat="1" ht="15" hidden="1">
      <c r="A95" s="12"/>
      <c r="B95" s="12"/>
      <c r="C95" s="132"/>
      <c r="D95" s="133"/>
      <c r="E95" s="133"/>
      <c r="F95" s="71"/>
      <c r="G95" s="71"/>
      <c r="H95" s="51"/>
      <c r="I95" s="71"/>
      <c r="J95" s="71"/>
      <c r="K95" s="71"/>
      <c r="L95" s="71"/>
      <c r="M95" s="71"/>
      <c r="N95" s="71"/>
      <c r="O95" s="114"/>
      <c r="P95" s="210"/>
      <c r="Q95" s="51"/>
      <c r="R95" s="71"/>
      <c r="S95" s="92"/>
      <c r="T95" s="76"/>
      <c r="U95" s="38"/>
    </row>
    <row r="96" spans="1:21" s="7" customFormat="1" ht="34.5" customHeight="1" hidden="1">
      <c r="A96" s="10" t="s">
        <v>72</v>
      </c>
      <c r="B96" s="10"/>
      <c r="C96" s="149"/>
      <c r="D96" s="178"/>
      <c r="E96" s="133"/>
      <c r="F96" s="71"/>
      <c r="G96" s="71"/>
      <c r="H96" s="51"/>
      <c r="I96" s="71"/>
      <c r="J96" s="71"/>
      <c r="K96" s="71"/>
      <c r="L96" s="71"/>
      <c r="M96" s="71"/>
      <c r="N96" s="71"/>
      <c r="O96" s="114"/>
      <c r="P96" s="210"/>
      <c r="Q96" s="51"/>
      <c r="R96" s="71"/>
      <c r="S96" s="92"/>
      <c r="T96" s="76"/>
      <c r="U96" s="38"/>
    </row>
    <row r="97" spans="1:21" s="28" customFormat="1" ht="15" hidden="1">
      <c r="A97" s="10" t="s">
        <v>92</v>
      </c>
      <c r="B97" s="10"/>
      <c r="C97" s="140"/>
      <c r="D97" s="141"/>
      <c r="E97" s="141"/>
      <c r="F97" s="142"/>
      <c r="G97" s="142"/>
      <c r="H97" s="68"/>
      <c r="I97" s="142"/>
      <c r="J97" s="142"/>
      <c r="K97" s="142"/>
      <c r="L97" s="142"/>
      <c r="M97" s="142"/>
      <c r="N97" s="142"/>
      <c r="O97" s="143"/>
      <c r="P97" s="213"/>
      <c r="Q97" s="68"/>
      <c r="R97" s="142"/>
      <c r="S97" s="144"/>
      <c r="T97" s="82"/>
      <c r="U97" s="39"/>
    </row>
    <row r="98" spans="1:21" s="29" customFormat="1" ht="15" hidden="1">
      <c r="A98" s="12"/>
      <c r="B98" s="10"/>
      <c r="C98" s="140"/>
      <c r="D98" s="141"/>
      <c r="E98" s="141"/>
      <c r="F98" s="71"/>
      <c r="G98" s="142"/>
      <c r="H98" s="68"/>
      <c r="I98" s="142"/>
      <c r="J98" s="142"/>
      <c r="K98" s="142"/>
      <c r="L98" s="142"/>
      <c r="M98" s="142"/>
      <c r="N98" s="142"/>
      <c r="O98" s="143"/>
      <c r="P98" s="213"/>
      <c r="Q98" s="68"/>
      <c r="R98" s="142"/>
      <c r="S98" s="144"/>
      <c r="T98" s="76"/>
      <c r="U98" s="38"/>
    </row>
    <row r="99" spans="1:21" s="29" customFormat="1" ht="15" hidden="1">
      <c r="A99" s="12"/>
      <c r="B99" s="10"/>
      <c r="C99" s="140"/>
      <c r="D99" s="141"/>
      <c r="E99" s="141"/>
      <c r="F99" s="71"/>
      <c r="G99" s="142"/>
      <c r="H99" s="68"/>
      <c r="I99" s="142"/>
      <c r="J99" s="142"/>
      <c r="K99" s="142"/>
      <c r="L99" s="142"/>
      <c r="M99" s="142"/>
      <c r="N99" s="142"/>
      <c r="O99" s="143"/>
      <c r="P99" s="213"/>
      <c r="Q99" s="68"/>
      <c r="R99" s="142"/>
      <c r="S99" s="144"/>
      <c r="T99" s="76"/>
      <c r="U99" s="38"/>
    </row>
    <row r="100" spans="1:21" s="23" customFormat="1" ht="15.75" hidden="1">
      <c r="A100" s="22" t="s">
        <v>73</v>
      </c>
      <c r="B100" s="22"/>
      <c r="C100" s="179"/>
      <c r="D100" s="180"/>
      <c r="E100" s="176"/>
      <c r="F100" s="162"/>
      <c r="G100" s="181"/>
      <c r="H100" s="225"/>
      <c r="I100" s="181"/>
      <c r="J100" s="181"/>
      <c r="K100" s="181"/>
      <c r="L100" s="181"/>
      <c r="M100" s="181"/>
      <c r="N100" s="181"/>
      <c r="O100" s="182"/>
      <c r="P100" s="224"/>
      <c r="Q100" s="225"/>
      <c r="R100" s="181"/>
      <c r="S100" s="183"/>
      <c r="T100" s="85"/>
      <c r="U100" s="43"/>
    </row>
    <row r="101" spans="1:23" s="7" customFormat="1" ht="27" customHeight="1" thickBot="1">
      <c r="A101" s="12"/>
      <c r="B101" s="56" t="s">
        <v>74</v>
      </c>
      <c r="C101" s="184"/>
      <c r="D101" s="185"/>
      <c r="E101" s="185"/>
      <c r="F101" s="186">
        <f aca="true" t="shared" si="13" ref="F101:U101">F72+F49+F33+F7</f>
        <v>2956</v>
      </c>
      <c r="G101" s="186">
        <f t="shared" si="13"/>
        <v>24</v>
      </c>
      <c r="H101" s="226">
        <f t="shared" si="13"/>
        <v>2892</v>
      </c>
      <c r="I101" s="186">
        <f t="shared" si="13"/>
        <v>1119</v>
      </c>
      <c r="J101" s="186">
        <f t="shared" si="13"/>
        <v>1022</v>
      </c>
      <c r="K101" s="186">
        <f t="shared" si="13"/>
        <v>0</v>
      </c>
      <c r="L101" s="186">
        <f t="shared" si="13"/>
        <v>576</v>
      </c>
      <c r="M101" s="186">
        <f t="shared" si="13"/>
        <v>43</v>
      </c>
      <c r="N101" s="186">
        <f t="shared" si="13"/>
        <v>54</v>
      </c>
      <c r="O101" s="186">
        <f t="shared" si="13"/>
        <v>78</v>
      </c>
      <c r="P101" s="226">
        <f>P72+P49+P33+P7</f>
        <v>662</v>
      </c>
      <c r="Q101" s="226">
        <f>Q72+Q49+Q33+Q7</f>
        <v>826</v>
      </c>
      <c r="R101" s="186">
        <f t="shared" si="13"/>
        <v>670</v>
      </c>
      <c r="S101" s="186">
        <f t="shared" si="13"/>
        <v>619</v>
      </c>
      <c r="T101" s="50">
        <f t="shared" si="13"/>
        <v>0</v>
      </c>
      <c r="U101" s="50">
        <f t="shared" si="13"/>
        <v>0</v>
      </c>
      <c r="V101" s="113">
        <f>SUM(G101)+SUM(I101:O101)+F72</f>
        <v>2952</v>
      </c>
      <c r="W101" s="57">
        <f>SUM(M101:S101)+G101</f>
        <v>2976</v>
      </c>
    </row>
    <row r="102" spans="1:23" s="7" customFormat="1" ht="15.75" hidden="1" thickBot="1">
      <c r="A102" s="14"/>
      <c r="B102" s="14"/>
      <c r="C102" s="187"/>
      <c r="D102" s="188"/>
      <c r="E102" s="188"/>
      <c r="F102" s="117"/>
      <c r="G102" s="117"/>
      <c r="H102" s="228"/>
      <c r="I102" s="189"/>
      <c r="J102" s="117"/>
      <c r="K102" s="117"/>
      <c r="L102" s="117"/>
      <c r="M102" s="117"/>
      <c r="N102" s="117"/>
      <c r="O102" s="190"/>
      <c r="P102" s="227"/>
      <c r="Q102" s="228"/>
      <c r="R102" s="117"/>
      <c r="S102" s="118"/>
      <c r="T102" s="86"/>
      <c r="U102" s="44"/>
      <c r="V102" s="7">
        <f>SUM(G102:G105)+SUM(I102:O105)</f>
        <v>0</v>
      </c>
      <c r="W102" s="7">
        <f>SUM(M102:S105)+SUM(G102:G105)</f>
        <v>0</v>
      </c>
    </row>
    <row r="103" spans="1:21" s="7" customFormat="1" ht="32.25" customHeight="1" hidden="1">
      <c r="A103" s="14"/>
      <c r="B103" s="10"/>
      <c r="C103" s="187"/>
      <c r="D103" s="188"/>
      <c r="E103" s="188"/>
      <c r="F103" s="117"/>
      <c r="G103" s="117"/>
      <c r="H103" s="228"/>
      <c r="I103" s="117"/>
      <c r="J103" s="117"/>
      <c r="K103" s="117"/>
      <c r="L103" s="117"/>
      <c r="M103" s="117"/>
      <c r="N103" s="117"/>
      <c r="O103" s="190"/>
      <c r="P103" s="227"/>
      <c r="Q103" s="228"/>
      <c r="R103" s="117"/>
      <c r="S103" s="118"/>
      <c r="T103" s="86"/>
      <c r="U103" s="44"/>
    </row>
    <row r="104" spans="1:21" s="7" customFormat="1" ht="30.75" customHeight="1" hidden="1">
      <c r="A104" s="15"/>
      <c r="B104" s="16"/>
      <c r="C104" s="191"/>
      <c r="D104" s="192"/>
      <c r="E104" s="192"/>
      <c r="F104" s="119"/>
      <c r="G104" s="119"/>
      <c r="H104" s="230"/>
      <c r="I104" s="119"/>
      <c r="J104" s="119"/>
      <c r="K104" s="119"/>
      <c r="L104" s="119"/>
      <c r="M104" s="119"/>
      <c r="N104" s="119"/>
      <c r="O104" s="121"/>
      <c r="P104" s="229"/>
      <c r="Q104" s="230"/>
      <c r="R104" s="119"/>
      <c r="S104" s="120"/>
      <c r="T104" s="87"/>
      <c r="U104" s="46"/>
    </row>
    <row r="105" spans="1:21" s="18" customFormat="1" ht="15.75" hidden="1" thickBot="1">
      <c r="A105" s="17"/>
      <c r="B105" s="16"/>
      <c r="C105" s="193"/>
      <c r="D105" s="192"/>
      <c r="E105" s="192"/>
      <c r="F105" s="119"/>
      <c r="G105" s="119"/>
      <c r="H105" s="230"/>
      <c r="I105" s="119"/>
      <c r="J105" s="119"/>
      <c r="K105" s="119"/>
      <c r="L105" s="119"/>
      <c r="M105" s="119"/>
      <c r="N105" s="119"/>
      <c r="O105" s="121"/>
      <c r="P105" s="229"/>
      <c r="Q105" s="230"/>
      <c r="R105" s="119"/>
      <c r="S105" s="120"/>
      <c r="T105" s="87"/>
      <c r="U105" s="45"/>
    </row>
    <row r="106" spans="1:21" s="18" customFormat="1" ht="15.75" hidden="1" thickBot="1">
      <c r="A106" s="17"/>
      <c r="B106" s="17"/>
      <c r="C106" s="193"/>
      <c r="D106" s="192"/>
      <c r="E106" s="192"/>
      <c r="F106" s="119"/>
      <c r="G106" s="119"/>
      <c r="H106" s="230"/>
      <c r="I106" s="119"/>
      <c r="J106" s="119"/>
      <c r="K106" s="119"/>
      <c r="L106" s="119"/>
      <c r="M106" s="119"/>
      <c r="N106" s="119"/>
      <c r="O106" s="121"/>
      <c r="P106" s="229"/>
      <c r="Q106" s="230"/>
      <c r="R106" s="119"/>
      <c r="S106" s="120"/>
      <c r="T106" s="87"/>
      <c r="U106" s="45" t="s">
        <v>37</v>
      </c>
    </row>
    <row r="107" spans="1:23" s="7" customFormat="1" ht="28.5" customHeight="1" thickBot="1">
      <c r="A107" s="26"/>
      <c r="B107" s="27"/>
      <c r="C107" s="27"/>
      <c r="D107" s="27"/>
      <c r="E107" s="27"/>
      <c r="F107" s="27">
        <f>2952-F101</f>
        <v>-4</v>
      </c>
      <c r="G107" s="290" t="s">
        <v>36</v>
      </c>
      <c r="H107" s="237"/>
      <c r="I107" s="294" t="s">
        <v>138</v>
      </c>
      <c r="J107" s="295"/>
      <c r="K107" s="295"/>
      <c r="L107" s="194">
        <f aca="true" t="shared" si="14" ref="L107:L114">P107+Q107+R107+S107</f>
        <v>2057</v>
      </c>
      <c r="M107" s="194"/>
      <c r="N107" s="194"/>
      <c r="O107" s="195"/>
      <c r="P107" s="231">
        <f>SUM(P63:P66)+SUM(P57:P60)+SUM(P51:P54)+SUM(P35:P39)+SUM(P9:P22)+SUM(P41:P45)+P26</f>
        <v>662</v>
      </c>
      <c r="Q107" s="231">
        <f>SUM(Q63:Q64)+SUM(Q57:Q58)+SUM(Q51:Q52)+SUM(Q35:Q39)+SUM(Q9:Q22)+SUM(Q41:Q45)+Q26-Q108-Q109</f>
        <v>610</v>
      </c>
      <c r="R107" s="115">
        <f>SUM(R63:R66)+SUM(R57:R60)+SUM(R51:R54)+SUM(R35:R39)+SUM(R9:R22)+SUM(R41:R45)+R26-R108-R109</f>
        <v>454</v>
      </c>
      <c r="S107" s="115">
        <f>SUM(S63:S66)+SUM(S57:S60)+SUM(S51:S54)+SUM(S35:S39)+SUM(S9:S22)+SUM(S41:S45)+S26-S108-S109</f>
        <v>331</v>
      </c>
      <c r="T107" s="88">
        <f>T101</f>
        <v>0</v>
      </c>
      <c r="U107" s="47">
        <f>U101</f>
        <v>0</v>
      </c>
      <c r="V107" s="7">
        <f>P107+Q107+R107+S107</f>
        <v>2057</v>
      </c>
      <c r="W107" s="21">
        <f>SUM(P107:S114)</f>
        <v>2885</v>
      </c>
    </row>
    <row r="108" spans="1:23" s="7" customFormat="1" ht="21.75" customHeight="1" thickBot="1">
      <c r="A108" s="27"/>
      <c r="B108" s="27"/>
      <c r="C108" s="27"/>
      <c r="D108" s="27"/>
      <c r="E108" s="27"/>
      <c r="F108" s="27"/>
      <c r="G108" s="291"/>
      <c r="H108" s="238"/>
      <c r="I108" s="280" t="s">
        <v>139</v>
      </c>
      <c r="J108" s="280"/>
      <c r="K108" s="280"/>
      <c r="L108" s="194">
        <f t="shared" si="14"/>
        <v>288</v>
      </c>
      <c r="M108" s="196"/>
      <c r="N108" s="196"/>
      <c r="O108" s="197"/>
      <c r="P108" s="227">
        <f aca="true" t="shared" si="15" ref="P108:S109">P53+P59+P65</f>
        <v>0</v>
      </c>
      <c r="Q108" s="227">
        <f t="shared" si="15"/>
        <v>72</v>
      </c>
      <c r="R108" s="116">
        <f t="shared" si="15"/>
        <v>108</v>
      </c>
      <c r="S108" s="116">
        <f t="shared" si="15"/>
        <v>108</v>
      </c>
      <c r="T108" s="86"/>
      <c r="U108" s="48"/>
      <c r="V108" s="7">
        <f>P108+Q108+R108+S108</f>
        <v>288</v>
      </c>
      <c r="W108" s="7">
        <f>W101-W107</f>
        <v>91</v>
      </c>
    </row>
    <row r="109" spans="1:22" s="7" customFormat="1" ht="22.5" customHeight="1" thickBot="1">
      <c r="A109" s="27"/>
      <c r="B109" s="27"/>
      <c r="C109" s="27"/>
      <c r="D109" s="27"/>
      <c r="E109" s="27"/>
      <c r="F109" s="27"/>
      <c r="G109" s="291"/>
      <c r="H109" s="238"/>
      <c r="I109" s="296" t="s">
        <v>140</v>
      </c>
      <c r="J109" s="296"/>
      <c r="K109" s="296"/>
      <c r="L109" s="194">
        <f t="shared" si="14"/>
        <v>288</v>
      </c>
      <c r="M109" s="198"/>
      <c r="N109" s="198"/>
      <c r="O109" s="199"/>
      <c r="P109" s="227">
        <f t="shared" si="15"/>
        <v>0</v>
      </c>
      <c r="Q109" s="227">
        <f t="shared" si="15"/>
        <v>36</v>
      </c>
      <c r="R109" s="116">
        <f t="shared" si="15"/>
        <v>108</v>
      </c>
      <c r="S109" s="116">
        <f t="shared" si="15"/>
        <v>144</v>
      </c>
      <c r="T109" s="86"/>
      <c r="U109" s="48"/>
      <c r="V109" s="7">
        <f aca="true" t="shared" si="16" ref="V109:V114">P109+Q109+R109+S109</f>
        <v>288</v>
      </c>
    </row>
    <row r="110" spans="1:22" s="7" customFormat="1" ht="21.75" customHeight="1" thickBot="1">
      <c r="A110" s="27"/>
      <c r="B110" s="27"/>
      <c r="C110" s="27"/>
      <c r="D110" s="27"/>
      <c r="E110" s="27"/>
      <c r="F110" s="27"/>
      <c r="G110" s="291"/>
      <c r="H110" s="238"/>
      <c r="I110" s="280" t="s">
        <v>141</v>
      </c>
      <c r="J110" s="280"/>
      <c r="K110" s="280"/>
      <c r="L110" s="194">
        <f t="shared" si="14"/>
        <v>66</v>
      </c>
      <c r="M110" s="196"/>
      <c r="N110" s="196"/>
      <c r="O110" s="197"/>
      <c r="P110" s="227"/>
      <c r="Q110" s="228">
        <f>5*6</f>
        <v>30</v>
      </c>
      <c r="R110" s="117">
        <f>2*6</f>
        <v>12</v>
      </c>
      <c r="S110" s="118">
        <f>4*6</f>
        <v>24</v>
      </c>
      <c r="T110" s="86"/>
      <c r="U110" s="48"/>
      <c r="V110" s="7">
        <f t="shared" si="16"/>
        <v>66</v>
      </c>
    </row>
    <row r="111" spans="1:22" s="7" customFormat="1" ht="33" customHeight="1" thickBot="1">
      <c r="A111" s="27"/>
      <c r="B111" s="27"/>
      <c r="C111" s="27"/>
      <c r="D111" s="27"/>
      <c r="E111" s="27"/>
      <c r="F111" s="27"/>
      <c r="G111" s="291"/>
      <c r="H111" s="238"/>
      <c r="I111" s="297" t="s">
        <v>137</v>
      </c>
      <c r="J111" s="298"/>
      <c r="K111" s="299"/>
      <c r="L111" s="194">
        <f t="shared" si="14"/>
        <v>44</v>
      </c>
      <c r="M111" s="196"/>
      <c r="N111" s="196"/>
      <c r="O111" s="197"/>
      <c r="P111" s="227">
        <f>1*2</f>
        <v>2</v>
      </c>
      <c r="Q111" s="244">
        <f>10*2</f>
        <v>20</v>
      </c>
      <c r="R111" s="117">
        <f>6*2</f>
        <v>12</v>
      </c>
      <c r="S111" s="118">
        <f>5*2</f>
        <v>10</v>
      </c>
      <c r="T111" s="86">
        <v>4</v>
      </c>
      <c r="U111" s="48">
        <v>5</v>
      </c>
      <c r="V111" s="7">
        <f t="shared" si="16"/>
        <v>44</v>
      </c>
    </row>
    <row r="112" spans="1:22" s="7" customFormat="1" ht="33" customHeight="1" thickBot="1">
      <c r="A112" s="27"/>
      <c r="B112" s="27"/>
      <c r="C112" s="27"/>
      <c r="D112" s="27"/>
      <c r="E112" s="27"/>
      <c r="F112" s="27"/>
      <c r="G112" s="292"/>
      <c r="H112" s="239"/>
      <c r="I112" s="275" t="s">
        <v>142</v>
      </c>
      <c r="J112" s="275"/>
      <c r="K112" s="275"/>
      <c r="L112" s="194">
        <f t="shared" si="14"/>
        <v>82</v>
      </c>
      <c r="M112" s="200"/>
      <c r="N112" s="200"/>
      <c r="O112" s="201"/>
      <c r="P112" s="229"/>
      <c r="Q112" s="230">
        <f>4*2+32</f>
        <v>40</v>
      </c>
      <c r="R112" s="119">
        <f>2*2+30</f>
        <v>34</v>
      </c>
      <c r="S112" s="120">
        <f>4*2</f>
        <v>8</v>
      </c>
      <c r="T112" s="87"/>
      <c r="U112" s="111"/>
      <c r="V112" s="7">
        <f t="shared" si="16"/>
        <v>82</v>
      </c>
    </row>
    <row r="113" spans="1:22" s="7" customFormat="1" ht="33" customHeight="1" thickBot="1">
      <c r="A113" s="27"/>
      <c r="B113" s="27"/>
      <c r="C113" s="27"/>
      <c r="D113" s="27"/>
      <c r="E113" s="27"/>
      <c r="F113" s="27"/>
      <c r="G113" s="292"/>
      <c r="H113" s="239"/>
      <c r="I113" s="285" t="s">
        <v>144</v>
      </c>
      <c r="J113" s="286"/>
      <c r="K113" s="287"/>
      <c r="L113" s="194">
        <f t="shared" si="14"/>
        <v>24</v>
      </c>
      <c r="M113" s="200"/>
      <c r="N113" s="200"/>
      <c r="O113" s="201"/>
      <c r="P113" s="232"/>
      <c r="Q113" s="230"/>
      <c r="R113" s="119"/>
      <c r="S113" s="121">
        <v>24</v>
      </c>
      <c r="T113" s="87"/>
      <c r="U113" s="111"/>
      <c r="V113" s="7">
        <f t="shared" si="16"/>
        <v>24</v>
      </c>
    </row>
    <row r="114" spans="1:22" s="7" customFormat="1" ht="28.5" customHeight="1" thickBot="1">
      <c r="A114" s="27"/>
      <c r="B114" s="27"/>
      <c r="C114" s="27"/>
      <c r="D114" s="27"/>
      <c r="E114" s="27"/>
      <c r="F114" s="27"/>
      <c r="G114" s="293"/>
      <c r="H114" s="240"/>
      <c r="I114" s="283" t="s">
        <v>143</v>
      </c>
      <c r="J114" s="284"/>
      <c r="K114" s="284"/>
      <c r="L114" s="194">
        <f t="shared" si="14"/>
        <v>36</v>
      </c>
      <c r="M114" s="122"/>
      <c r="N114" s="122"/>
      <c r="O114" s="122"/>
      <c r="P114" s="233"/>
      <c r="Q114" s="233"/>
      <c r="R114" s="122"/>
      <c r="S114" s="122">
        <v>36</v>
      </c>
      <c r="T114" s="89">
        <v>1</v>
      </c>
      <c r="U114" s="49"/>
      <c r="V114" s="7">
        <f t="shared" si="16"/>
        <v>36</v>
      </c>
    </row>
    <row r="115" spans="12:22" ht="37.5" customHeight="1">
      <c r="L115" s="19">
        <f>L114+L112+L111+L110+L109+L108+L107</f>
        <v>2861</v>
      </c>
      <c r="P115" s="234">
        <f>SUM(P107:P114)</f>
        <v>664</v>
      </c>
      <c r="Q115" s="234">
        <f>SUM(Q107:Q114)</f>
        <v>808</v>
      </c>
      <c r="R115" s="93">
        <f>SUM(R107:R114)</f>
        <v>728</v>
      </c>
      <c r="S115" s="93">
        <f>SUM(S107:S114)</f>
        <v>685</v>
      </c>
      <c r="V115" s="7">
        <f>Q115+R115+S115+P115</f>
        <v>2885</v>
      </c>
    </row>
    <row r="116" spans="1:21" ht="35.25" customHeight="1">
      <c r="A116" s="3"/>
      <c r="B116" s="3"/>
      <c r="C116" s="3"/>
      <c r="D116" s="3"/>
      <c r="E116" s="3"/>
      <c r="F116" s="20"/>
      <c r="G116" s="20"/>
      <c r="H116" s="241"/>
      <c r="I116" s="20"/>
      <c r="L116" s="19">
        <f>2952-L115</f>
        <v>91</v>
      </c>
      <c r="R116" s="96"/>
      <c r="S116" s="97"/>
      <c r="T116" s="4"/>
      <c r="U116" s="4"/>
    </row>
    <row r="117" spans="1:20" ht="28.5" customHeight="1">
      <c r="A117" s="3"/>
      <c r="B117" s="3"/>
      <c r="C117" s="3"/>
      <c r="D117" s="3"/>
      <c r="E117" s="3"/>
      <c r="F117" s="20"/>
      <c r="G117" s="20"/>
      <c r="H117" s="241"/>
      <c r="I117" s="20"/>
      <c r="P117" s="234">
        <f>P101+Q101</f>
        <v>1488</v>
      </c>
      <c r="Q117" s="235" t="s">
        <v>147</v>
      </c>
      <c r="R117" s="98"/>
      <c r="S117" s="99"/>
      <c r="T117" s="1"/>
    </row>
    <row r="118" spans="1:20" ht="15">
      <c r="A118" s="1"/>
      <c r="B118" s="1"/>
      <c r="C118" s="1"/>
      <c r="P118" s="234">
        <f>P117+Q110+Q112</f>
        <v>1558</v>
      </c>
      <c r="R118" s="98"/>
      <c r="S118" s="99"/>
      <c r="T118" s="1"/>
    </row>
    <row r="119" spans="1:16" ht="15">
      <c r="A119" s="1"/>
      <c r="B119" s="1"/>
      <c r="C119" s="1"/>
      <c r="P119" s="234">
        <f>P117+5*6+32+4*2</f>
        <v>1558</v>
      </c>
    </row>
    <row r="121" spans="1:3" ht="34.5" customHeight="1">
      <c r="A121" s="5"/>
      <c r="B121" s="6"/>
      <c r="C121" s="6"/>
    </row>
    <row r="123" spans="1:3" ht="15">
      <c r="A123" s="1"/>
      <c r="B123" s="1"/>
      <c r="C123" s="1"/>
    </row>
  </sheetData>
  <sheetProtection/>
  <mergeCells count="31">
    <mergeCell ref="D89:D90"/>
    <mergeCell ref="I114:K114"/>
    <mergeCell ref="I113:K113"/>
    <mergeCell ref="A1:U1"/>
    <mergeCell ref="G107:G114"/>
    <mergeCell ref="I107:K107"/>
    <mergeCell ref="I108:K108"/>
    <mergeCell ref="I109:K109"/>
    <mergeCell ref="I111:K111"/>
    <mergeCell ref="R4:S4"/>
    <mergeCell ref="I112:K112"/>
    <mergeCell ref="F3:F5"/>
    <mergeCell ref="G3:G5"/>
    <mergeCell ref="H3:O3"/>
    <mergeCell ref="I4:J4"/>
    <mergeCell ref="K4:K5"/>
    <mergeCell ref="I110:K110"/>
    <mergeCell ref="L4:L5"/>
    <mergeCell ref="P2:U3"/>
    <mergeCell ref="A2:A5"/>
    <mergeCell ref="B2:B5"/>
    <mergeCell ref="F2:O2"/>
    <mergeCell ref="H4:H5"/>
    <mergeCell ref="M4:O4"/>
    <mergeCell ref="C2:E4"/>
    <mergeCell ref="A30:B30"/>
    <mergeCell ref="A33:B33"/>
    <mergeCell ref="A31:B31"/>
    <mergeCell ref="A32:B32"/>
    <mergeCell ref="P4:Q4"/>
    <mergeCell ref="T4:U4"/>
  </mergeCells>
  <printOptions/>
  <pageMargins left="0.56" right="0.7086614173228347" top="0.49" bottom="0.48" header="0.31496062992125984" footer="0.24"/>
  <pageSetup fitToHeight="0" fitToWidth="1" horizontalDpi="600" verticalDpi="600" orientation="landscape" paperSize="9" scale="63" r:id="rId1"/>
  <rowBreaks count="1" manualBreakCount="1">
    <brk id="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2023-09-06T13:13:04Z</dcterms:modified>
  <cp:category/>
  <cp:version/>
  <cp:contentType/>
  <cp:contentStatus/>
</cp:coreProperties>
</file>