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56" activeTab="1"/>
  </bookViews>
  <sheets>
    <sheet name="график 9кл" sheetId="1" r:id="rId1"/>
    <sheet name="план ИСиП 9кл" sheetId="2" r:id="rId2"/>
    <sheet name="КУГ" sheetId="3" r:id="rId3"/>
  </sheets>
  <definedNames>
    <definedName name="_xlnm.Print_Area" localSheetId="0">'график 9кл'!$A$1:$BM$44</definedName>
    <definedName name="_xlnm.Print_Area" localSheetId="1">'план ИСиП 9кл'!$B$1:$DA$193</definedName>
  </definedNames>
  <calcPr fullCalcOnLoad="1" refMode="R1C1"/>
</workbook>
</file>

<file path=xl/sharedStrings.xml><?xml version="1.0" encoding="utf-8"?>
<sst xmlns="http://schemas.openxmlformats.org/spreadsheetml/2006/main" count="839" uniqueCount="410">
  <si>
    <t>X</t>
  </si>
  <si>
    <t>XI</t>
  </si>
  <si>
    <t>сентябрь</t>
  </si>
  <si>
    <t>КУРСЫ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</si>
  <si>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</si>
  <si>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</si>
  <si>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</si>
  <si>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</si>
  <si>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</si>
  <si>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</si>
  <si>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</si>
  <si>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</si>
  <si>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</si>
  <si>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</si>
  <si>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</si>
  <si>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</si>
  <si>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</si>
  <si>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</si>
  <si>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</si>
  <si>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IX</t>
  </si>
  <si>
    <t>XII</t>
  </si>
  <si>
    <t>V</t>
  </si>
  <si>
    <t>VI</t>
  </si>
  <si>
    <t>VII</t>
  </si>
  <si>
    <t>VIII</t>
  </si>
  <si>
    <t>=</t>
  </si>
  <si>
    <t>::</t>
  </si>
  <si>
    <t>Промежуточная аттестация</t>
  </si>
  <si>
    <t xml:space="preserve">Форма обучения: </t>
  </si>
  <si>
    <t>УЧЕБНЫЙ ПЛАН</t>
  </si>
  <si>
    <t>Квалификация:</t>
  </si>
  <si>
    <t>Теоретическое обучение</t>
  </si>
  <si>
    <t>Иностранный язык</t>
  </si>
  <si>
    <t>ВСЕГО:</t>
  </si>
  <si>
    <t>Экзаменов</t>
  </si>
  <si>
    <t>Зачетов</t>
  </si>
  <si>
    <t>Всего</t>
  </si>
  <si>
    <t>нед.</t>
  </si>
  <si>
    <t>2</t>
  </si>
  <si>
    <t>Учебные сборы</t>
  </si>
  <si>
    <t>История</t>
  </si>
  <si>
    <t>«</t>
  </si>
  <si>
    <t>3</t>
  </si>
  <si>
    <t>ОП.00</t>
  </si>
  <si>
    <t>Очная</t>
  </si>
  <si>
    <t>на базе: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</si>
  <si>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</si>
  <si>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</si>
  <si>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</si>
  <si>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Государственная итоговая аттестация</t>
  </si>
  <si>
    <t>Каникулы</t>
  </si>
  <si>
    <t>У</t>
  </si>
  <si>
    <t>П</t>
  </si>
  <si>
    <t>О.00</t>
  </si>
  <si>
    <t>ОБЩЕОБРАЗОВАТЕЛЬНЫЙ ЦИКЛ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</si>
  <si>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</si>
  <si>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</si>
  <si>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</si>
  <si>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</si>
  <si>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</si>
  <si>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</si>
  <si>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</si>
  <si>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</si>
  <si>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</si>
  <si>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</si>
  <si>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</si>
  <si>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</si>
  <si>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</si>
  <si>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</si>
  <si>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ПМ.04</t>
  </si>
  <si>
    <t>МДК.04.01</t>
  </si>
  <si>
    <t>УП.04</t>
  </si>
  <si>
    <t>ПП.04</t>
  </si>
  <si>
    <t>ВСЕГО</t>
  </si>
  <si>
    <t>I курс</t>
  </si>
  <si>
    <t>II курс</t>
  </si>
  <si>
    <t>III курс</t>
  </si>
  <si>
    <t>в том числе</t>
  </si>
  <si>
    <t>Дифференцированных зачетов</t>
  </si>
  <si>
    <t>5</t>
  </si>
  <si>
    <t>факт</t>
  </si>
  <si>
    <t>фгос</t>
  </si>
  <si>
    <t>разница</t>
  </si>
  <si>
    <t>И</t>
  </si>
  <si>
    <t>ОП.01</t>
  </si>
  <si>
    <t>ОП.02</t>
  </si>
  <si>
    <t>ОП.03</t>
  </si>
  <si>
    <t>ОП.04</t>
  </si>
  <si>
    <t>4</t>
  </si>
  <si>
    <t>1 нед.</t>
  </si>
  <si>
    <t>2 нед.</t>
  </si>
  <si>
    <t>ВСЕГО в неделю</t>
  </si>
  <si>
    <t>ОП.05</t>
  </si>
  <si>
    <t>рек</t>
  </si>
  <si>
    <t>1</t>
  </si>
  <si>
    <t>Всего (по курсам)</t>
  </si>
  <si>
    <t>УТВЕРЖДАЮ</t>
  </si>
  <si>
    <t>0</t>
  </si>
  <si>
    <t>всего</t>
  </si>
  <si>
    <t>ЛПЗ</t>
  </si>
  <si>
    <t>ТО</t>
  </si>
  <si>
    <t>1 семестр</t>
  </si>
  <si>
    <t>2 семестр</t>
  </si>
  <si>
    <t>3 семестр</t>
  </si>
  <si>
    <t>4 семестр</t>
  </si>
  <si>
    <t>5 семестр</t>
  </si>
  <si>
    <t>вариативная</t>
  </si>
  <si>
    <t>"ГЕОРГИЕВСКИЙ РЕГИОНАЛЬНЫЙ КОЛЛЕДЖ "ИНТЕГРАЛ"</t>
  </si>
  <si>
    <t>Профиль получаемого профессионального образования:</t>
  </si>
  <si>
    <t>экз писменный</t>
  </si>
  <si>
    <t>ПМ.05</t>
  </si>
  <si>
    <t>МДК.05.01</t>
  </si>
  <si>
    <t>УП.05</t>
  </si>
  <si>
    <t>ПП.05</t>
  </si>
  <si>
    <t>ПМ.06</t>
  </si>
  <si>
    <t>МДК.06.01</t>
  </si>
  <si>
    <t>УП.06</t>
  </si>
  <si>
    <t>ПП.06</t>
  </si>
  <si>
    <t>ПМ.07</t>
  </si>
  <si>
    <t>МДК.07.01</t>
  </si>
  <si>
    <t>УП.07</t>
  </si>
  <si>
    <t>ПП.07</t>
  </si>
  <si>
    <t>ПМ.08</t>
  </si>
  <si>
    <t>МДК.08.01</t>
  </si>
  <si>
    <t>УП.08</t>
  </si>
  <si>
    <t>ПП.08</t>
  </si>
  <si>
    <t>8</t>
  </si>
  <si>
    <t>6 семестр</t>
  </si>
  <si>
    <t>6</t>
  </si>
  <si>
    <t>Информатика</t>
  </si>
  <si>
    <t>ИП</t>
  </si>
  <si>
    <t>Индивидуальный проект</t>
  </si>
  <si>
    <t>Государственное бюджетное профессиональное образовательное учреждение</t>
  </si>
  <si>
    <t>ОП.06</t>
  </si>
  <si>
    <t>Русский язык</t>
  </si>
  <si>
    <t>Литература</t>
  </si>
  <si>
    <t>ОП.07</t>
  </si>
  <si>
    <t>Иностранный язык в профессиональной деятельности</t>
  </si>
  <si>
    <t>ОП.08</t>
  </si>
  <si>
    <t>ОП.09</t>
  </si>
  <si>
    <t>-</t>
  </si>
  <si>
    <t>Индекс</t>
  </si>
  <si>
    <t>7</t>
  </si>
  <si>
    <t>МДК.01.02</t>
  </si>
  <si>
    <t>МДК.02.02</t>
  </si>
  <si>
    <t>МДК.04.02</t>
  </si>
  <si>
    <t>МДК.05.02</t>
  </si>
  <si>
    <t>ГИА.00</t>
  </si>
  <si>
    <t>Экзамены</t>
  </si>
  <si>
    <t>СПО.00</t>
  </si>
  <si>
    <t>ОП.10</t>
  </si>
  <si>
    <t>ПА</t>
  </si>
  <si>
    <t>кол-во зачетов</t>
  </si>
  <si>
    <t>Компоненты образовательной программы</t>
  </si>
  <si>
    <t>Доля занятий и практики от объема семестра</t>
  </si>
  <si>
    <t>Доля УП+ПП от профцикла не менее 0,25</t>
  </si>
  <si>
    <t>Консультации</t>
  </si>
  <si>
    <t>кол-во экзаменов</t>
  </si>
  <si>
    <t>ивариантная</t>
  </si>
  <si>
    <t>Кол-во недель ПП</t>
  </si>
  <si>
    <t>IV курс</t>
  </si>
  <si>
    <t>7 семестр</t>
  </si>
  <si>
    <t>8 семестр</t>
  </si>
  <si>
    <t>Кол-во недель УП</t>
  </si>
  <si>
    <t>Кол-во недель УД+МДК</t>
  </si>
  <si>
    <t>3 года 10 месяцев</t>
  </si>
  <si>
    <t>кол-во дифф. зачетов</t>
  </si>
  <si>
    <t>ОП</t>
  </si>
  <si>
    <t>Кол-во недель ПА</t>
  </si>
  <si>
    <t>экз устный</t>
  </si>
  <si>
    <t>1. График учебного процесса</t>
  </si>
  <si>
    <t>2. Сводные данные по бюджету времени (в неделях)</t>
  </si>
  <si>
    <t>Директор ________________ Д.А.  Саховский</t>
  </si>
  <si>
    <t>Распределение по семестрам</t>
  </si>
  <si>
    <t>Учебная нагрузка обучающихся (час.), в том числе</t>
  </si>
  <si>
    <t>Работа обучающихся во взаимодействии с преподавателем</t>
  </si>
  <si>
    <t>лаборат. и практич. занятия</t>
  </si>
  <si>
    <t>всего занятий</t>
  </si>
  <si>
    <t>за счет СОО</t>
  </si>
  <si>
    <t>Объем образовательной нагрузки общепрофессионального и профессионального циклов</t>
  </si>
  <si>
    <t>ОП.11</t>
  </si>
  <si>
    <t>ОП.12</t>
  </si>
  <si>
    <t>ОП.13</t>
  </si>
  <si>
    <t>ОП.14</t>
  </si>
  <si>
    <t>ОП.15</t>
  </si>
  <si>
    <t>уроки</t>
  </si>
  <si>
    <t>самостоятельная работа</t>
  </si>
  <si>
    <t>промежуточная аттестация</t>
  </si>
  <si>
    <t>учебная и производственная практика</t>
  </si>
  <si>
    <t>Избыток часов в семестре</t>
  </si>
  <si>
    <t>Общий объем ООП</t>
  </si>
  <si>
    <t>Объем вариатива+СОО</t>
  </si>
  <si>
    <t>МДК.06.02</t>
  </si>
  <si>
    <t>час.</t>
  </si>
  <si>
    <t>ГИА, час.</t>
  </si>
  <si>
    <t>Практика</t>
  </si>
  <si>
    <t>курс. проект</t>
  </si>
  <si>
    <t>курсовое проектирование</t>
  </si>
  <si>
    <t>Общий объем ГИА</t>
  </si>
  <si>
    <t>Отклонение общей суммы в сетке часов</t>
  </si>
  <si>
    <t>Срок получения образования:</t>
  </si>
  <si>
    <t>Год начала подготовки по учебному плану:</t>
  </si>
  <si>
    <t>Приказ об утверждении ФГОС:</t>
  </si>
  <si>
    <t>основного общего образования</t>
  </si>
  <si>
    <t>%</t>
  </si>
  <si>
    <t>Количество часов УП в неделю</t>
  </si>
  <si>
    <t>с 15 по 28 июня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</si>
  <si>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</si>
  <si>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</si>
  <si>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</si>
  <si>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в долях</t>
  </si>
  <si>
    <t>в %</t>
  </si>
  <si>
    <t>Всего по ООП</t>
  </si>
  <si>
    <t>Итого по ООП</t>
  </si>
  <si>
    <t>Объем ПА по строке ПА</t>
  </si>
  <si>
    <t>Кол-во часов вариатива по ФГОС</t>
  </si>
  <si>
    <t>Сколько не хватает часов вариатива</t>
  </si>
  <si>
    <t>Отклонение общего объема ООП в сетке часов</t>
  </si>
  <si>
    <t>Объем ПА по столбцу ПА от ПА по циклу в семестре</t>
  </si>
  <si>
    <t>Объем ПА по столбцу ПА от ПА в семестре</t>
  </si>
  <si>
    <t>ПП</t>
  </si>
  <si>
    <t>ТО+УП</t>
  </si>
  <si>
    <t>УП</t>
  </si>
  <si>
    <t>Количество празничных дней в семестре</t>
  </si>
  <si>
    <t>Избыток часов аудиторных занятий в семестре</t>
  </si>
  <si>
    <t>Должно быть неположительное число</t>
  </si>
  <si>
    <t>Объем общеобразовательного цикла</t>
  </si>
  <si>
    <t>Преддипломная практика</t>
  </si>
  <si>
    <t>Коэффициент практикоориентированности ПрО=</t>
  </si>
  <si>
    <t>Общий объем ПА в часах</t>
  </si>
  <si>
    <t>Общий объем ПА в неделях</t>
  </si>
  <si>
    <t>Объем вариатива+за счет СОО</t>
  </si>
  <si>
    <t>Доля занятий и практики от объема цикла</t>
  </si>
  <si>
    <t xml:space="preserve"> для ППКРС не менее 0,8; для ППССЗ не менее 0,7</t>
  </si>
  <si>
    <t>ПДП</t>
  </si>
  <si>
    <t>преддипломная практика</t>
  </si>
  <si>
    <t>Общий объем преддипломной практики</t>
  </si>
  <si>
    <t>Д</t>
  </si>
  <si>
    <t>МДК.07.02</t>
  </si>
  <si>
    <t>МДК.08.02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</si>
  <si>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</si>
  <si>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</si>
  <si>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</si>
  <si>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</si>
  <si>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</si>
  <si>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</si>
  <si>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</si>
  <si>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</si>
  <si>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</si>
  <si>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</si>
  <si>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</si>
  <si>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</si>
  <si>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</si>
  <si>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>ОГСЭ</t>
  </si>
  <si>
    <t>ЕН</t>
  </si>
  <si>
    <t>Общий объем ОГСЭ+ЕН+ОП+П+ГИА</t>
  </si>
  <si>
    <t>Количество недель без ПА и ПП</t>
  </si>
  <si>
    <t>Количество недель безПА, ПП и УП</t>
  </si>
  <si>
    <t>Все розовые нули это</t>
  </si>
  <si>
    <t>проверка правильности ввода вариатива + за счет СОО</t>
  </si>
  <si>
    <t>всего объем образовательной нагрузки</t>
  </si>
  <si>
    <t>самостоятельная учебная работа</t>
  </si>
  <si>
    <t>занятия по дисциплинам и МДК</t>
  </si>
  <si>
    <t>Количество недель УП по 6 часов в неделю</t>
  </si>
  <si>
    <t>Объем базовых дисциплин должен быть не менее 34 часа</t>
  </si>
  <si>
    <t>Объем профильных дисциплин должен быть не менее 68 часа</t>
  </si>
  <si>
    <t>Математика</t>
  </si>
  <si>
    <t>кол-во дифф. зачетов (без учета физ-ры)</t>
  </si>
  <si>
    <t>кол-во зачетов (без учета физ-ры)</t>
  </si>
  <si>
    <t>зачеты, дифзачеты</t>
  </si>
  <si>
    <t>дисциплин и МДК (с зачетами)</t>
  </si>
  <si>
    <t>учебной практики (с зачетами)</t>
  </si>
  <si>
    <t>производственной практики (с зачетами)</t>
  </si>
  <si>
    <t>Министерство образования Ставропольского края</t>
  </si>
  <si>
    <t>ПА.ОП</t>
  </si>
  <si>
    <t>ПА.ПМ</t>
  </si>
  <si>
    <t>основной образовательной программы подготовки специалистов среднего звена по специальности</t>
  </si>
  <si>
    <t>№123</t>
  </si>
  <si>
    <t>ОГСЭ.06</t>
  </si>
  <si>
    <t>ОГСЭ.07</t>
  </si>
  <si>
    <t>ОП.16</t>
  </si>
  <si>
    <t>ОП.17</t>
  </si>
  <si>
    <t>ОП.18</t>
  </si>
  <si>
    <t>ПА.ОГСЭ</t>
  </si>
  <si>
    <t>3,4,5,6,7</t>
  </si>
  <si>
    <t>1. Защита выпускной квалификационной работы</t>
  </si>
  <si>
    <t>Курсовое проектирование</t>
  </si>
  <si>
    <t>Физика</t>
  </si>
  <si>
    <t>Химия</t>
  </si>
  <si>
    <t>ЕН.03</t>
  </si>
  <si>
    <t>МДК.01.03</t>
  </si>
  <si>
    <t>МДК.01.04</t>
  </si>
  <si>
    <t>МДК.01.05</t>
  </si>
  <si>
    <t xml:space="preserve">Производственная практика по </t>
  </si>
  <si>
    <t>Основы предпринимательства</t>
  </si>
  <si>
    <t>Экономика отрасли</t>
  </si>
  <si>
    <t>технический</t>
  </si>
  <si>
    <t xml:space="preserve">2. Государственный экзамен </t>
  </si>
  <si>
    <t>в виде демонстрационного экзамена</t>
  </si>
  <si>
    <t>ВСЕГО в неделю без УП и ПП</t>
  </si>
  <si>
    <t>строка для расчета часов физкультуры и УД и МДК при концентрированной УП и ПП</t>
  </si>
  <si>
    <t>строка для расчета часов УД, МДК при рассредоточенной УП и концентрированной ПП</t>
  </si>
  <si>
    <t>Дисциплины, профессиональные модули, МДК, практики и ГИА по ФГОС СПО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</si>
  <si>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</si>
  <si>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</si>
  <si>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</si>
  <si>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</si>
  <si>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</si>
  <si>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</si>
  <si>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</si>
  <si>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</si>
  <si>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</si>
  <si>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</si>
  <si>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</si>
  <si>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Компьютерные сети</t>
  </si>
  <si>
    <t>Менеджмент в профессиональной деятельности</t>
  </si>
  <si>
    <t xml:space="preserve">Разработка программных модулей </t>
  </si>
  <si>
    <t>Поддержка и тестирование программных модулей</t>
  </si>
  <si>
    <t>Разработка мобильных приложений</t>
  </si>
  <si>
    <t>Системное программирование</t>
  </si>
  <si>
    <t>МДК.01.06</t>
  </si>
  <si>
    <t>Учебная практика по разработке модулей программного обеспечения для компьютерных систем</t>
  </si>
  <si>
    <t>Производственная практика по разработке модулей программного обеспечения для компьютерных систем</t>
  </si>
  <si>
    <t>Осуществление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</si>
  <si>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</si>
  <si>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</si>
  <si>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</si>
  <si>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</si>
  <si>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МДК.02.04</t>
  </si>
  <si>
    <t>МДК.02.05</t>
  </si>
  <si>
    <t>МДК.02.06</t>
  </si>
  <si>
    <t>Учебная практика по интеграции программных модулей</t>
  </si>
  <si>
    <t>Производственная практика по интеграции программных модулей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</si>
  <si>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</si>
  <si>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</si>
  <si>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Обеспечение качества функционирования компьютерных систем</t>
  </si>
  <si>
    <t>МДК.04.03</t>
  </si>
  <si>
    <t>МДК.04.04</t>
  </si>
  <si>
    <t>МДК.04.05</t>
  </si>
  <si>
    <t>МДК.04.06</t>
  </si>
  <si>
    <t>Учебная практика по сопровождению и обслуживанию программного обеспечения компьютерных систем</t>
  </si>
  <si>
    <t>Производственная практика по сопровождению и обслуживанию программного обеспечения компьютерных систем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</si>
  <si>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</si>
  <si>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</si>
  <si>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</si>
  <si>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</si>
  <si>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МДК.11.02</t>
  </si>
  <si>
    <t>МДК.11.03</t>
  </si>
  <si>
    <t>МДК.11.04</t>
  </si>
  <si>
    <t>МДК.11.05</t>
  </si>
  <si>
    <t>МДК.11.06</t>
  </si>
  <si>
    <t>УП.11</t>
  </si>
  <si>
    <t>Учебная практика по разработке, администрированию и защите баз данных</t>
  </si>
  <si>
    <t>ПП.11</t>
  </si>
  <si>
    <t>Производственная практика по разработке, администрированию и защите баз данных</t>
  </si>
  <si>
    <t>Учебная практика по</t>
  </si>
  <si>
    <t>Производственная практика по</t>
  </si>
  <si>
    <t>кол-во курсовых работ</t>
  </si>
  <si>
    <t>Информационная безопасность</t>
  </si>
  <si>
    <t>Основы Web-программирования</t>
  </si>
  <si>
    <t>Разработка модулей программного обеспечения для компьютерных систем</t>
  </si>
  <si>
    <t>программист</t>
  </si>
  <si>
    <t>от 09 декабря 2016 г. № 1547</t>
  </si>
  <si>
    <t>09.02.07 Информационные системы и программирование</t>
  </si>
  <si>
    <t>12</t>
  </si>
  <si>
    <t>Объем цикла ОП в ПООП превышен на 48 часов, поэтому у дисциаплины ОП.04 уменьшен объем часов на 48 часов, соответственно уменьшен объем цикла ОП</t>
  </si>
  <si>
    <t>3. План учебного процесса</t>
  </si>
  <si>
    <t>9</t>
  </si>
  <si>
    <t>Самостоятельная подготовка к экзаменам</t>
  </si>
  <si>
    <t>промежуточная аттестация (консультации, самостоятельная подготовка к экзаменам и экзамены)</t>
  </si>
  <si>
    <t>30 апреля 2020 г.</t>
  </si>
  <si>
    <t>№ 151</t>
  </si>
  <si>
    <t>ИСП-01</t>
  </si>
  <si>
    <t>11</t>
  </si>
  <si>
    <t>Физическая культура // Адаптивная физическая культура</t>
  </si>
  <si>
    <t>Пересортированы общеобразовательные дисциплины</t>
  </si>
  <si>
    <t>включен зачет по ПДП</t>
  </si>
  <si>
    <t>Базовые дисциплины</t>
  </si>
  <si>
    <t>ОДБ.00</t>
  </si>
  <si>
    <t>Техническийй профиль</t>
  </si>
  <si>
    <t>Компьютерная графика</t>
  </si>
  <si>
    <t>Технические средства</t>
  </si>
  <si>
    <t>Карьерное моделирование</t>
  </si>
  <si>
    <t>2022 год</t>
  </si>
  <si>
    <t>ООД.01</t>
  </si>
  <si>
    <t>экзамен</t>
  </si>
  <si>
    <t>консультации</t>
  </si>
  <si>
    <t>дифзачеты, зачеты</t>
  </si>
  <si>
    <t>Теоретические занятия</t>
  </si>
  <si>
    <t>ООД.02</t>
  </si>
  <si>
    <t>ООД.03</t>
  </si>
  <si>
    <t>ООД.04</t>
  </si>
  <si>
    <t>Общесвознание</t>
  </si>
  <si>
    <t>ООД.05</t>
  </si>
  <si>
    <t>География</t>
  </si>
  <si>
    <t>ООД.06</t>
  </si>
  <si>
    <t>ООД.07</t>
  </si>
  <si>
    <t>ООД..08</t>
  </si>
  <si>
    <t>ООД.09</t>
  </si>
  <si>
    <t>Физическая культура</t>
  </si>
  <si>
    <t>ООД.10</t>
  </si>
  <si>
    <t>Основы бесопасности жизнедеятельности</t>
  </si>
  <si>
    <t>ООД.11</t>
  </si>
  <si>
    <t>ООД.12</t>
  </si>
  <si>
    <t>ООД.13</t>
  </si>
  <si>
    <t>Биология</t>
  </si>
  <si>
    <t>ПОО.00</t>
  </si>
  <si>
    <t>Предлагаемые ОО</t>
  </si>
  <si>
    <t>ПОО.01</t>
  </si>
  <si>
    <t>Россия- моя история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</si>
</sst>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;;"/>
    <numFmt numFmtId="176" formatCode="[$-FC19]d\ mmmm\ yyyy\ &quot;г.&quot;"/>
    <numFmt numFmtId="177" formatCode="0.0000"/>
    <numFmt numFmtId="178" formatCode="0.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3">
    <font>
      <sz val="10"/>
      <name val="Arial Cyr"/>
      <family val="0"/>
    </font>
    <font>
      <sz val="7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5"/>
      <name val="Times New Roman Cyr"/>
      <family val="1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u val="single"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Symbol"/>
      <family val="1"/>
    </font>
    <font>
      <b/>
      <sz val="9"/>
      <name val="Arial Cyr"/>
      <family val="0"/>
    </font>
    <font>
      <b/>
      <sz val="20"/>
      <name val="Wingdings"/>
      <family val="0"/>
    </font>
    <font>
      <b/>
      <i/>
      <u val="single"/>
      <sz val="9"/>
      <name val="Arial"/>
      <family val="2"/>
    </font>
    <font>
      <b/>
      <sz val="7"/>
      <color indexed="10"/>
      <name val="Times New Roman Cyr"/>
      <family val="1"/>
    </font>
    <font>
      <sz val="10"/>
      <color indexed="10"/>
      <name val="Times New Roman Cyr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b/>
      <i/>
      <sz val="10"/>
      <color indexed="10"/>
      <name val="Times New Roman Cyr"/>
      <family val="1"/>
    </font>
    <font>
      <sz val="8"/>
      <name val="Arial Cyr"/>
      <family val="0"/>
    </font>
    <font>
      <b/>
      <i/>
      <sz val="10"/>
      <color indexed="41"/>
      <name val="Times New Roman Cyr"/>
      <family val="1"/>
    </font>
    <font>
      <b/>
      <sz val="10"/>
      <color indexed="41"/>
      <name val="Times New Roman Cyr"/>
      <family val="1"/>
    </font>
    <font>
      <b/>
      <sz val="7"/>
      <color indexed="41"/>
      <name val="Times New Roman Cyr"/>
      <family val="1"/>
    </font>
    <font>
      <b/>
      <sz val="10"/>
      <color indexed="9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9"/>
      <name val="Times New Roman Cyr"/>
      <family val="0"/>
    </font>
    <font>
      <sz val="10"/>
      <color indexed="14"/>
      <name val="Times New Roman Cyr"/>
      <family val="0"/>
    </font>
    <font>
      <b/>
      <sz val="14"/>
      <name val="Times New Roman"/>
      <family val="1"/>
    </font>
    <font>
      <sz val="10"/>
      <color indexed="12"/>
      <name val="Times New Roman Cyr"/>
      <family val="1"/>
    </font>
    <font>
      <sz val="10"/>
      <color indexed="10"/>
      <name val="Arial Cyr"/>
      <family val="0"/>
    </font>
    <font>
      <b/>
      <sz val="11"/>
      <name val="Times New Roman Cyr"/>
      <family val="0"/>
    </font>
    <font>
      <b/>
      <i/>
      <sz val="9"/>
      <color indexed="12"/>
      <name val="Times New Roman Cyr"/>
      <family val="0"/>
    </font>
    <font>
      <b/>
      <sz val="8"/>
      <name val="Times New Roman"/>
      <family val="1"/>
    </font>
    <font>
      <b/>
      <sz val="10"/>
      <color indexed="12"/>
      <name val="Arial Cyr"/>
      <family val="0"/>
    </font>
    <font>
      <b/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Times New Roman Cyr"/>
      <family val="0"/>
    </font>
    <font>
      <b/>
      <sz val="10"/>
      <name val="Arial Cyr"/>
      <family val="0"/>
    </font>
    <font>
      <b/>
      <sz val="9"/>
      <color indexed="9"/>
      <name val="Times New Roman Cyr"/>
      <family val="1"/>
    </font>
    <font>
      <b/>
      <sz val="10"/>
      <name val="Wingdings"/>
      <family val="0"/>
    </font>
    <font>
      <b/>
      <i/>
      <sz val="9"/>
      <color indexed="12"/>
      <name val="Times New Roman"/>
      <family val="1"/>
    </font>
    <font>
      <sz val="8"/>
      <color indexed="10"/>
      <name val="Times New Roman Cyr"/>
      <family val="1"/>
    </font>
    <font>
      <b/>
      <sz val="8"/>
      <color indexed="12"/>
      <name val="Times New Roman Cyr"/>
      <family val="0"/>
    </font>
    <font>
      <sz val="8"/>
      <color indexed="12"/>
      <name val="Times New Roman"/>
      <family val="1"/>
    </font>
    <font>
      <sz val="10"/>
      <color indexed="61"/>
      <name val="Arial Cyr"/>
      <family val="0"/>
    </font>
    <font>
      <sz val="10"/>
      <color indexed="14"/>
      <name val="Arial Cyr"/>
      <family val="0"/>
    </font>
    <font>
      <b/>
      <sz val="10"/>
      <color indexed="21"/>
      <name val="Times New Roman Cyr"/>
      <family val="1"/>
    </font>
    <font>
      <b/>
      <sz val="9"/>
      <color indexed="10"/>
      <name val="Times New Roman Cyr"/>
      <family val="0"/>
    </font>
    <font>
      <b/>
      <sz val="12"/>
      <color indexed="10"/>
      <name val="Times New Roman Cyr"/>
      <family val="0"/>
    </font>
    <font>
      <sz val="9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6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4"/>
      <name val="Times New Roman Cyr"/>
      <family val="1"/>
    </font>
    <font>
      <sz val="10"/>
      <color indexed="9"/>
      <name val="Times New Roman Cyr"/>
      <family val="1"/>
    </font>
    <font>
      <sz val="12"/>
      <name val="Arial Cyr"/>
      <family val="0"/>
    </font>
    <font>
      <b/>
      <sz val="7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0"/>
      <color indexed="10"/>
      <name val="Times New Roman"/>
      <family val="1"/>
    </font>
    <font>
      <sz val="10"/>
      <color indexed="16"/>
      <name val="Times New Roman Cyr"/>
      <family val="1"/>
    </font>
    <font>
      <b/>
      <sz val="14"/>
      <color indexed="9"/>
      <name val="Times New Roman Cyr"/>
      <family val="0"/>
    </font>
    <font>
      <sz val="8"/>
      <color indexed="12"/>
      <name val="Times New Roman Cyr"/>
      <family val="1"/>
    </font>
    <font>
      <sz val="10"/>
      <color indexed="48"/>
      <name val="Times New Roman Cyr"/>
      <family val="1"/>
    </font>
    <font>
      <sz val="10"/>
      <color indexed="17"/>
      <name val="Times New Roman Cyr"/>
      <family val="0"/>
    </font>
    <font>
      <b/>
      <sz val="6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7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color indexed="12"/>
      <name val="Times New Roman"/>
      <family val="1"/>
    </font>
    <font>
      <sz val="11"/>
      <color indexed="10"/>
      <name val="Times New Roman Cyr"/>
      <family val="1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1" applyNumberFormat="0" applyAlignment="0" applyProtection="0"/>
    <xf numFmtId="0" fontId="118" fillId="27" borderId="2" applyNumberFormat="0" applyAlignment="0" applyProtection="0"/>
    <xf numFmtId="0" fontId="119" fillId="27" borderId="1" applyNumberFormat="0" applyAlignment="0" applyProtection="0"/>
    <xf numFmtId="0" fontId="8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28" borderId="7" applyNumberFormat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27" fillId="30" borderId="0" applyNumberFormat="0" applyBorder="0" applyAlignment="0" applyProtection="0"/>
    <xf numFmtId="0" fontId="1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1" fillId="32" borderId="0" applyNumberFormat="0" applyBorder="0" applyAlignment="0" applyProtection="0"/>
  </cellStyleXfs>
  <cellXfs count="1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16" fillId="33" borderId="19" xfId="0" applyNumberFormat="1" applyFont="1" applyFill="1" applyBorder="1" applyAlignment="1">
      <alignment horizontal="center" vertical="center"/>
    </xf>
    <xf numFmtId="1" fontId="16" fillId="33" borderId="18" xfId="0" applyNumberFormat="1" applyFont="1" applyFill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4" fillId="34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" fontId="16" fillId="35" borderId="11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1" fontId="16" fillId="35" borderId="12" xfId="0" applyNumberFormat="1" applyFont="1" applyFill="1" applyBorder="1" applyAlignment="1">
      <alignment horizontal="center" vertical="center"/>
    </xf>
    <xf numFmtId="1" fontId="16" fillId="35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 wrapText="1"/>
    </xf>
    <xf numFmtId="1" fontId="16" fillId="33" borderId="21" xfId="0" applyNumberFormat="1" applyFont="1" applyFill="1" applyBorder="1" applyAlignment="1">
      <alignment horizontal="center" vertical="center"/>
    </xf>
    <xf numFmtId="1" fontId="16" fillId="35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36" fillId="33" borderId="18" xfId="0" applyNumberFormat="1" applyFont="1" applyFill="1" applyBorder="1" applyAlignment="1">
      <alignment horizontal="center" vertical="center"/>
    </xf>
    <xf numFmtId="1" fontId="16" fillId="36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174" fontId="5" fillId="0" borderId="24" xfId="0" applyNumberFormat="1" applyFont="1" applyBorder="1" applyAlignment="1">
      <alignment horizontal="center" vertical="center"/>
    </xf>
    <xf numFmtId="1" fontId="16" fillId="36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6" fillId="0" borderId="2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16" fillId="37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1" fontId="16" fillId="35" borderId="25" xfId="0" applyNumberFormat="1" applyFont="1" applyFill="1" applyBorder="1" applyAlignment="1">
      <alignment horizontal="center" vertical="center"/>
    </xf>
    <xf numFmtId="1" fontId="16" fillId="38" borderId="0" xfId="0" applyNumberFormat="1" applyFont="1" applyFill="1" applyAlignment="1">
      <alignment vertical="center"/>
    </xf>
    <xf numFmtId="0" fontId="16" fillId="38" borderId="0" xfId="0" applyFont="1" applyFill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 wrapText="1"/>
    </xf>
    <xf numFmtId="49" fontId="16" fillId="38" borderId="11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1" fontId="16" fillId="38" borderId="26" xfId="0" applyNumberFormat="1" applyFont="1" applyFill="1" applyBorder="1" applyAlignment="1">
      <alignment horizontal="center" vertical="center"/>
    </xf>
    <xf numFmtId="1" fontId="16" fillId="38" borderId="25" xfId="0" applyNumberFormat="1" applyFont="1" applyFill="1" applyBorder="1" applyAlignment="1">
      <alignment horizontal="center" vertical="center"/>
    </xf>
    <xf numFmtId="1" fontId="16" fillId="38" borderId="11" xfId="0" applyNumberFormat="1" applyFont="1" applyFill="1" applyBorder="1" applyAlignment="1">
      <alignment horizontal="center" vertical="center"/>
    </xf>
    <xf numFmtId="1" fontId="16" fillId="38" borderId="23" xfId="0" applyNumberFormat="1" applyFont="1" applyFill="1" applyBorder="1" applyAlignment="1">
      <alignment horizontal="center" vertical="center"/>
    </xf>
    <xf numFmtId="0" fontId="4" fillId="38" borderId="0" xfId="0" applyFont="1" applyFill="1" applyAlignment="1">
      <alignment vertical="center"/>
    </xf>
    <xf numFmtId="1" fontId="16" fillId="38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4" fillId="39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right"/>
    </xf>
    <xf numFmtId="174" fontId="16" fillId="0" borderId="0" xfId="0" applyNumberFormat="1" applyFont="1" applyAlignment="1">
      <alignment/>
    </xf>
    <xf numFmtId="0" fontId="0" fillId="34" borderId="0" xfId="0" applyFill="1" applyBorder="1" applyAlignment="1">
      <alignment horizontal="left" vertical="justify" wrapText="1"/>
    </xf>
    <xf numFmtId="2" fontId="4" fillId="34" borderId="0" xfId="0" applyNumberFormat="1" applyFont="1" applyFill="1" applyAlignment="1">
      <alignment horizontal="right"/>
    </xf>
    <xf numFmtId="0" fontId="16" fillId="38" borderId="22" xfId="0" applyFont="1" applyFill="1" applyBorder="1" applyAlignment="1">
      <alignment horizontal="right" vertical="center" wrapText="1"/>
    </xf>
    <xf numFmtId="1" fontId="16" fillId="33" borderId="0" xfId="0" applyNumberFormat="1" applyFont="1" applyFill="1" applyAlignment="1">
      <alignment vertical="center"/>
    </xf>
    <xf numFmtId="0" fontId="0" fillId="35" borderId="0" xfId="0" applyFill="1" applyAlignment="1">
      <alignment/>
    </xf>
    <xf numFmtId="0" fontId="4" fillId="33" borderId="0" xfId="0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16" fillId="4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wrapText="1"/>
    </xf>
    <xf numFmtId="0" fontId="0" fillId="36" borderId="0" xfId="0" applyFill="1" applyBorder="1" applyAlignment="1">
      <alignment horizontal="left" vertical="justify" wrapText="1"/>
    </xf>
    <xf numFmtId="2" fontId="4" fillId="36" borderId="0" xfId="0" applyNumberFormat="1" applyFont="1" applyFill="1" applyAlignment="1">
      <alignment horizontal="right"/>
    </xf>
    <xf numFmtId="1" fontId="16" fillId="35" borderId="26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6" fillId="35" borderId="0" xfId="0" applyFont="1" applyFill="1" applyBorder="1" applyAlignment="1">
      <alignment horizontal="left" vertical="justify" wrapText="1"/>
    </xf>
    <xf numFmtId="2" fontId="4" fillId="35" borderId="0" xfId="0" applyNumberFormat="1" applyFont="1" applyFill="1" applyAlignment="1">
      <alignment horizontal="right"/>
    </xf>
    <xf numFmtId="0" fontId="36" fillId="34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justify" wrapText="1"/>
    </xf>
    <xf numFmtId="0" fontId="36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left" vertical="justify" wrapText="1"/>
    </xf>
    <xf numFmtId="2" fontId="4" fillId="41" borderId="0" xfId="0" applyNumberFormat="1" applyFont="1" applyFill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right"/>
    </xf>
    <xf numFmtId="0" fontId="0" fillId="40" borderId="0" xfId="0" applyFill="1" applyBorder="1" applyAlignment="1">
      <alignment horizontal="left" vertical="justify" wrapText="1"/>
    </xf>
    <xf numFmtId="2" fontId="4" fillId="40" borderId="0" xfId="0" applyNumberFormat="1" applyFont="1" applyFill="1" applyAlignment="1">
      <alignment horizontal="right"/>
    </xf>
    <xf numFmtId="0" fontId="10" fillId="40" borderId="0" xfId="0" applyFont="1" applyFill="1" applyBorder="1" applyAlignment="1">
      <alignment horizontal="center" vertical="center"/>
    </xf>
    <xf numFmtId="0" fontId="36" fillId="40" borderId="0" xfId="0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0" fillId="0" borderId="29" xfId="0" applyBorder="1" applyAlignment="1">
      <alignment/>
    </xf>
    <xf numFmtId="174" fontId="5" fillId="0" borderId="30" xfId="0" applyNumberFormat="1" applyFont="1" applyBorder="1" applyAlignment="1">
      <alignment horizontal="center" vertical="center"/>
    </xf>
    <xf numFmtId="0" fontId="0" fillId="36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178" fontId="10" fillId="0" borderId="0" xfId="0" applyNumberFormat="1" applyFont="1" applyFill="1" applyAlignment="1">
      <alignment horizontal="left"/>
    </xf>
    <xf numFmtId="0" fontId="4" fillId="39" borderId="0" xfId="0" applyFont="1" applyFill="1" applyAlignment="1">
      <alignment horizontal="right" vertical="center"/>
    </xf>
    <xf numFmtId="1" fontId="1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1" fontId="16" fillId="0" borderId="0" xfId="0" applyNumberFormat="1" applyFont="1" applyFill="1" applyAlignment="1">
      <alignment vertical="center"/>
    </xf>
    <xf numFmtId="1" fontId="4" fillId="34" borderId="0" xfId="0" applyNumberFormat="1" applyFont="1" applyFill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1" fontId="16" fillId="38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 vertical="center"/>
    </xf>
    <xf numFmtId="1" fontId="16" fillId="35" borderId="35" xfId="0" applyNumberFormat="1" applyFont="1" applyFill="1" applyBorder="1" applyAlignment="1">
      <alignment horizontal="center" vertical="center"/>
    </xf>
    <xf numFmtId="1" fontId="36" fillId="33" borderId="2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1" fontId="36" fillId="33" borderId="1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left" vertical="justify" wrapText="1"/>
    </xf>
    <xf numFmtId="1" fontId="36" fillId="36" borderId="0" xfId="0" applyNumberFormat="1" applyFont="1" applyFill="1" applyBorder="1" applyAlignment="1">
      <alignment horizontal="center" vertical="center"/>
    </xf>
    <xf numFmtId="174" fontId="46" fillId="0" borderId="11" xfId="0" applyNumberFormat="1" applyFont="1" applyBorder="1" applyAlignment="1">
      <alignment horizontal="center" wrapText="1"/>
    </xf>
    <xf numFmtId="1" fontId="34" fillId="33" borderId="0" xfId="0" applyNumberFormat="1" applyFont="1" applyFill="1" applyAlignment="1">
      <alignment vertical="center"/>
    </xf>
    <xf numFmtId="2" fontId="44" fillId="41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6" fillId="40" borderId="29" xfId="0" applyNumberFormat="1" applyFont="1" applyFill="1" applyBorder="1" applyAlignment="1">
      <alignment vertical="center"/>
    </xf>
    <xf numFmtId="1" fontId="16" fillId="0" borderId="29" xfId="0" applyNumberFormat="1" applyFont="1" applyBorder="1" applyAlignment="1">
      <alignment vertical="center"/>
    </xf>
    <xf numFmtId="0" fontId="36" fillId="0" borderId="0" xfId="0" applyFont="1" applyAlignment="1">
      <alignment/>
    </xf>
    <xf numFmtId="1" fontId="4" fillId="38" borderId="0" xfId="0" applyNumberFormat="1" applyFont="1" applyFill="1" applyAlignment="1">
      <alignment vertical="center"/>
    </xf>
    <xf numFmtId="1" fontId="16" fillId="33" borderId="29" xfId="0" applyNumberFormat="1" applyFont="1" applyFill="1" applyBorder="1" applyAlignment="1">
      <alignment vertical="center"/>
    </xf>
    <xf numFmtId="1" fontId="16" fillId="35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6" fillId="36" borderId="0" xfId="0" applyNumberFormat="1" applyFont="1" applyFill="1" applyAlignment="1">
      <alignment vertical="center"/>
    </xf>
    <xf numFmtId="0" fontId="35" fillId="0" borderId="35" xfId="0" applyFont="1" applyBorder="1" applyAlignment="1">
      <alignment horizontal="center" vertical="top" wrapText="1"/>
    </xf>
    <xf numFmtId="1" fontId="16" fillId="33" borderId="36" xfId="0" applyNumberFormat="1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1" fontId="16" fillId="0" borderId="38" xfId="0" applyNumberFormat="1" applyFont="1" applyBorder="1" applyAlignment="1">
      <alignment horizontal="center" vertical="center"/>
    </xf>
    <xf numFmtId="1" fontId="16" fillId="38" borderId="39" xfId="0" applyNumberFormat="1" applyFont="1" applyFill="1" applyBorder="1" applyAlignment="1">
      <alignment horizontal="center" vertical="center"/>
    </xf>
    <xf numFmtId="1" fontId="4" fillId="33" borderId="40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" fontId="16" fillId="38" borderId="38" xfId="0" applyNumberFormat="1" applyFont="1" applyFill="1" applyBorder="1" applyAlignment="1">
      <alignment horizontal="center" vertical="center"/>
    </xf>
    <xf numFmtId="1" fontId="16" fillId="36" borderId="29" xfId="0" applyNumberFormat="1" applyFont="1" applyFill="1" applyBorder="1" applyAlignment="1">
      <alignment vertical="center"/>
    </xf>
    <xf numFmtId="1" fontId="16" fillId="43" borderId="0" xfId="0" applyNumberFormat="1" applyFont="1" applyFill="1" applyAlignment="1">
      <alignment vertical="center"/>
    </xf>
    <xf numFmtId="1" fontId="16" fillId="33" borderId="4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1" fontId="16" fillId="35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0" fillId="35" borderId="0" xfId="0" applyFill="1" applyAlignment="1">
      <alignment wrapText="1"/>
    </xf>
    <xf numFmtId="0" fontId="16" fillId="35" borderId="0" xfId="0" applyFont="1" applyFill="1" applyBorder="1" applyAlignment="1">
      <alignment horizontal="left" vertical="justify" wrapText="1"/>
    </xf>
    <xf numFmtId="0" fontId="0" fillId="35" borderId="0" xfId="0" applyFill="1" applyBorder="1" applyAlignment="1">
      <alignment horizontal="left" vertical="justify" wrapText="1"/>
    </xf>
    <xf numFmtId="1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/>
    </xf>
    <xf numFmtId="0" fontId="53" fillId="0" borderId="41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textRotation="90" wrapText="1"/>
    </xf>
    <xf numFmtId="0" fontId="35" fillId="0" borderId="11" xfId="0" applyFont="1" applyBorder="1" applyAlignment="1">
      <alignment horizontal="center" textRotation="90" wrapText="1"/>
    </xf>
    <xf numFmtId="0" fontId="35" fillId="0" borderId="12" xfId="0" applyFont="1" applyBorder="1" applyAlignment="1">
      <alignment horizontal="center" textRotation="90" wrapText="1"/>
    </xf>
    <xf numFmtId="174" fontId="10" fillId="35" borderId="0" xfId="0" applyNumberFormat="1" applyFont="1" applyFill="1" applyBorder="1" applyAlignment="1">
      <alignment horizontal="center" vertical="center"/>
    </xf>
    <xf numFmtId="174" fontId="36" fillId="35" borderId="0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textRotation="90" wrapText="1"/>
    </xf>
    <xf numFmtId="0" fontId="47" fillId="0" borderId="2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center" textRotation="90" wrapText="1"/>
    </xf>
    <xf numFmtId="174" fontId="46" fillId="0" borderId="12" xfId="0" applyNumberFormat="1" applyFont="1" applyBorder="1" applyAlignment="1">
      <alignment horizontal="center" wrapText="1"/>
    </xf>
    <xf numFmtId="0" fontId="40" fillId="0" borderId="23" xfId="0" applyFont="1" applyBorder="1" applyAlignment="1">
      <alignment horizontal="left" vertical="center" wrapText="1"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Fill="1" applyAlignment="1">
      <alignment horizontal="right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36" borderId="0" xfId="0" applyFill="1" applyAlignment="1">
      <alignment/>
    </xf>
    <xf numFmtId="0" fontId="41" fillId="0" borderId="0" xfId="0" applyFont="1" applyAlignment="1">
      <alignment horizontal="left" vertical="center"/>
    </xf>
    <xf numFmtId="0" fontId="0" fillId="36" borderId="0" xfId="0" applyFill="1" applyAlignment="1">
      <alignment horizontal="left" vertical="top"/>
    </xf>
    <xf numFmtId="1" fontId="36" fillId="35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4" fillId="35" borderId="11" xfId="0" applyFont="1" applyFill="1" applyBorder="1" applyAlignment="1">
      <alignment vertical="center"/>
    </xf>
    <xf numFmtId="1" fontId="50" fillId="35" borderId="11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35" borderId="11" xfId="0" applyFont="1" applyFill="1" applyBorder="1" applyAlignment="1">
      <alignment vertical="center"/>
    </xf>
    <xf numFmtId="1" fontId="16" fillId="35" borderId="11" xfId="0" applyNumberFormat="1" applyFont="1" applyFill="1" applyBorder="1" applyAlignment="1">
      <alignment vertical="center"/>
    </xf>
    <xf numFmtId="1" fontId="4" fillId="35" borderId="11" xfId="0" applyNumberFormat="1" applyFont="1" applyFill="1" applyBorder="1" applyAlignment="1">
      <alignment vertical="center"/>
    </xf>
    <xf numFmtId="1" fontId="16" fillId="44" borderId="24" xfId="0" applyNumberFormat="1" applyFont="1" applyFill="1" applyBorder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34" xfId="0" applyFont="1" applyBorder="1" applyAlignment="1">
      <alignment horizontal="center"/>
    </xf>
    <xf numFmtId="1" fontId="27" fillId="38" borderId="0" xfId="0" applyNumberFormat="1" applyFont="1" applyFill="1" applyAlignment="1">
      <alignment horizontal="right"/>
    </xf>
    <xf numFmtId="1" fontId="50" fillId="35" borderId="0" xfId="0" applyNumberFormat="1" applyFont="1" applyFill="1" applyAlignment="1">
      <alignment horizontal="right"/>
    </xf>
    <xf numFmtId="1" fontId="27" fillId="33" borderId="19" xfId="0" applyNumberFormat="1" applyFont="1" applyFill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1" fontId="50" fillId="33" borderId="19" xfId="0" applyNumberFormat="1" applyFont="1" applyFill="1" applyBorder="1" applyAlignment="1">
      <alignment horizontal="center" vertical="center"/>
    </xf>
    <xf numFmtId="1" fontId="40" fillId="0" borderId="27" xfId="0" applyNumberFormat="1" applyFont="1" applyFill="1" applyBorder="1" applyAlignment="1">
      <alignment horizontal="center" vertical="center"/>
    </xf>
    <xf numFmtId="1" fontId="40" fillId="0" borderId="23" xfId="0" applyNumberFormat="1" applyFont="1" applyFill="1" applyBorder="1" applyAlignment="1">
      <alignment horizontal="center" vertical="center"/>
    </xf>
    <xf numFmtId="2" fontId="44" fillId="41" borderId="0" xfId="0" applyNumberFormat="1" applyFont="1" applyFill="1" applyBorder="1" applyAlignment="1">
      <alignment horizontal="right" vertical="justify" wrapText="1"/>
    </xf>
    <xf numFmtId="2" fontId="44" fillId="41" borderId="0" xfId="0" applyNumberFormat="1" applyFont="1" applyFill="1" applyBorder="1" applyAlignment="1">
      <alignment horizontal="right" vertical="center"/>
    </xf>
    <xf numFmtId="2" fontId="25" fillId="35" borderId="0" xfId="0" applyNumberFormat="1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horizontal="right" vertical="justify" wrapText="1"/>
    </xf>
    <xf numFmtId="0" fontId="25" fillId="35" borderId="0" xfId="0" applyFont="1" applyFill="1" applyBorder="1" applyAlignment="1">
      <alignment horizontal="right" vertical="center"/>
    </xf>
    <xf numFmtId="2" fontId="10" fillId="34" borderId="0" xfId="0" applyNumberFormat="1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right" vertical="justify" wrapText="1"/>
    </xf>
    <xf numFmtId="0" fontId="2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2" fontId="10" fillId="40" borderId="0" xfId="0" applyNumberFormat="1" applyFont="1" applyFill="1" applyBorder="1" applyAlignment="1">
      <alignment horizontal="right" vertical="center"/>
    </xf>
    <xf numFmtId="0" fontId="24" fillId="40" borderId="0" xfId="0" applyFont="1" applyFill="1" applyBorder="1" applyAlignment="1">
      <alignment horizontal="right" vertical="justify" wrapText="1"/>
    </xf>
    <xf numFmtId="0" fontId="24" fillId="40" borderId="0" xfId="0" applyFont="1" applyFill="1" applyBorder="1" applyAlignment="1">
      <alignment horizontal="right" vertical="center"/>
    </xf>
    <xf numFmtId="0" fontId="10" fillId="40" borderId="0" xfId="0" applyFont="1" applyFill="1" applyBorder="1" applyAlignment="1">
      <alignment horizontal="right" vertical="center"/>
    </xf>
    <xf numFmtId="0" fontId="10" fillId="40" borderId="0" xfId="0" applyFont="1" applyFill="1" applyBorder="1" applyAlignment="1">
      <alignment horizontal="right" vertical="center"/>
    </xf>
    <xf numFmtId="174" fontId="24" fillId="35" borderId="0" xfId="0" applyNumberFormat="1" applyFont="1" applyFill="1" applyBorder="1" applyAlignment="1">
      <alignment horizontal="right" vertical="justify" wrapText="1"/>
    </xf>
    <xf numFmtId="174" fontId="10" fillId="35" borderId="0" xfId="0" applyNumberFormat="1" applyFont="1" applyFill="1" applyBorder="1" applyAlignment="1">
      <alignment horizontal="right" vertical="center"/>
    </xf>
    <xf numFmtId="174" fontId="24" fillId="35" borderId="0" xfId="0" applyNumberFormat="1" applyFont="1" applyFill="1" applyBorder="1" applyAlignment="1">
      <alignment horizontal="right" vertical="center"/>
    </xf>
    <xf numFmtId="174" fontId="10" fillId="35" borderId="0" xfId="0" applyNumberFormat="1" applyFont="1" applyFill="1" applyBorder="1" applyAlignment="1">
      <alignment horizontal="right" vertical="center"/>
    </xf>
    <xf numFmtId="2" fontId="10" fillId="36" borderId="0" xfId="0" applyNumberFormat="1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right" vertical="justify" wrapText="1"/>
    </xf>
    <xf numFmtId="0" fontId="24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/>
    </xf>
    <xf numFmtId="1" fontId="61" fillId="38" borderId="0" xfId="0" applyNumberFormat="1" applyFont="1" applyFill="1" applyAlignment="1">
      <alignment horizontal="right"/>
    </xf>
    <xf numFmtId="1" fontId="62" fillId="38" borderId="0" xfId="0" applyNumberFormat="1" applyFont="1" applyFill="1" applyAlignment="1">
      <alignment horizontal="right"/>
    </xf>
    <xf numFmtId="1" fontId="40" fillId="35" borderId="0" xfId="0" applyNumberFormat="1" applyFont="1" applyFill="1" applyAlignment="1">
      <alignment horizontal="right"/>
    </xf>
    <xf numFmtId="1" fontId="63" fillId="35" borderId="0" xfId="0" applyNumberFormat="1" applyFont="1" applyFill="1" applyAlignment="1">
      <alignment horizontal="right"/>
    </xf>
    <xf numFmtId="1" fontId="64" fillId="35" borderId="0" xfId="0" applyNumberFormat="1" applyFont="1" applyFill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4" fontId="65" fillId="34" borderId="0" xfId="0" applyNumberFormat="1" applyFont="1" applyFill="1" applyAlignment="1">
      <alignment horizontal="center"/>
    </xf>
    <xf numFmtId="174" fontId="65" fillId="38" borderId="0" xfId="0" applyNumberFormat="1" applyFont="1" applyFill="1" applyAlignment="1">
      <alignment horizontal="center"/>
    </xf>
    <xf numFmtId="174" fontId="65" fillId="35" borderId="0" xfId="0" applyNumberFormat="1" applyFont="1" applyFill="1" applyAlignment="1">
      <alignment horizontal="center"/>
    </xf>
    <xf numFmtId="1" fontId="4" fillId="34" borderId="11" xfId="0" applyNumberFormat="1" applyFont="1" applyFill="1" applyBorder="1" applyAlignment="1">
      <alignment vertical="center"/>
    </xf>
    <xf numFmtId="0" fontId="16" fillId="0" borderId="32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24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6" fillId="40" borderId="0" xfId="0" applyFont="1" applyFill="1" applyAlignment="1">
      <alignment horizontal="right" wrapText="1"/>
    </xf>
    <xf numFmtId="0" fontId="16" fillId="40" borderId="0" xfId="0" applyFont="1" applyFill="1" applyAlignment="1">
      <alignment horizontal="left"/>
    </xf>
    <xf numFmtId="49" fontId="16" fillId="40" borderId="0" xfId="0" applyNumberFormat="1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4" fillId="40" borderId="0" xfId="0" applyFont="1" applyFill="1" applyAlignment="1">
      <alignment horizontal="right"/>
    </xf>
    <xf numFmtId="1" fontId="10" fillId="40" borderId="11" xfId="0" applyNumberFormat="1" applyFont="1" applyFill="1" applyBorder="1" applyAlignment="1">
      <alignment horizontal="right" vertical="center"/>
    </xf>
    <xf numFmtId="1" fontId="10" fillId="36" borderId="0" xfId="0" applyNumberFormat="1" applyFont="1" applyFill="1" applyBorder="1" applyAlignment="1">
      <alignment horizontal="right" vertical="center"/>
    </xf>
    <xf numFmtId="0" fontId="16" fillId="36" borderId="0" xfId="0" applyFont="1" applyFill="1" applyAlignment="1">
      <alignment horizontal="right" wrapText="1"/>
    </xf>
    <xf numFmtId="0" fontId="16" fillId="36" borderId="0" xfId="0" applyFont="1" applyFill="1" applyAlignment="1">
      <alignment horizontal="left"/>
    </xf>
    <xf numFmtId="49" fontId="16" fillId="36" borderId="0" xfId="0" applyNumberFormat="1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0" fontId="40" fillId="36" borderId="0" xfId="0" applyFont="1" applyFill="1" applyAlignment="1">
      <alignment horizontal="left"/>
    </xf>
    <xf numFmtId="0" fontId="41" fillId="38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center"/>
    </xf>
    <xf numFmtId="0" fontId="49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" fontId="38" fillId="39" borderId="0" xfId="0" applyNumberFormat="1" applyFont="1" applyFill="1" applyAlignment="1">
      <alignment horizontal="center" vertical="center"/>
    </xf>
    <xf numFmtId="1" fontId="38" fillId="36" borderId="0" xfId="0" applyNumberFormat="1" applyFont="1" applyFill="1" applyAlignment="1">
      <alignment horizontal="center" vertical="center"/>
    </xf>
    <xf numFmtId="174" fontId="38" fillId="36" borderId="0" xfId="0" applyNumberFormat="1" applyFont="1" applyFill="1" applyAlignment="1">
      <alignment vertical="center"/>
    </xf>
    <xf numFmtId="1" fontId="38" fillId="38" borderId="0" xfId="0" applyNumberFormat="1" applyFont="1" applyFill="1" applyAlignment="1">
      <alignment vertical="center"/>
    </xf>
    <xf numFmtId="1" fontId="38" fillId="34" borderId="0" xfId="0" applyNumberFormat="1" applyFont="1" applyFill="1" applyAlignment="1">
      <alignment vertical="center"/>
    </xf>
    <xf numFmtId="1" fontId="38" fillId="36" borderId="0" xfId="0" applyNumberFormat="1" applyFont="1" applyFill="1" applyAlignment="1">
      <alignment vertical="center"/>
    </xf>
    <xf numFmtId="1" fontId="66" fillId="36" borderId="0" xfId="0" applyNumberFormat="1" applyFont="1" applyFill="1" applyBorder="1" applyAlignment="1">
      <alignment horizontal="right" vertical="justify" wrapText="1"/>
    </xf>
    <xf numFmtId="1" fontId="66" fillId="36" borderId="0" xfId="0" applyNumberFormat="1" applyFont="1" applyFill="1" applyBorder="1" applyAlignment="1">
      <alignment horizontal="right" vertical="center"/>
    </xf>
    <xf numFmtId="174" fontId="38" fillId="0" borderId="0" xfId="0" applyNumberFormat="1" applyFont="1" applyAlignment="1">
      <alignment/>
    </xf>
    <xf numFmtId="1" fontId="38" fillId="40" borderId="0" xfId="0" applyNumberFormat="1" applyFont="1" applyFill="1" applyAlignment="1">
      <alignment vertical="center"/>
    </xf>
    <xf numFmtId="1" fontId="38" fillId="36" borderId="0" xfId="0" applyNumberFormat="1" applyFont="1" applyFill="1" applyAlignment="1">
      <alignment vertical="center"/>
    </xf>
    <xf numFmtId="1" fontId="67" fillId="36" borderId="0" xfId="0" applyNumberFormat="1" applyFont="1" applyFill="1" applyAlignment="1">
      <alignment vertical="center"/>
    </xf>
    <xf numFmtId="1" fontId="67" fillId="36" borderId="0" xfId="0" applyNumberFormat="1" applyFont="1" applyFill="1" applyAlignment="1">
      <alignment vertical="center"/>
    </xf>
    <xf numFmtId="1" fontId="66" fillId="39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1" fontId="38" fillId="0" borderId="0" xfId="0" applyNumberFormat="1" applyFont="1" applyFill="1" applyAlignment="1">
      <alignment vertical="center"/>
    </xf>
    <xf numFmtId="0" fontId="47" fillId="0" borderId="35" xfId="0" applyFont="1" applyBorder="1" applyAlignment="1">
      <alignment horizontal="center" vertical="top" wrapText="1"/>
    </xf>
    <xf numFmtId="1" fontId="16" fillId="35" borderId="0" xfId="0" applyNumberFormat="1" applyFont="1" applyFill="1" applyAlignment="1">
      <alignment horizontal="left" vertical="center"/>
    </xf>
    <xf numFmtId="0" fontId="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vertical="center"/>
    </xf>
    <xf numFmtId="1" fontId="51" fillId="35" borderId="0" xfId="0" applyNumberFormat="1" applyFont="1" applyFill="1" applyAlignment="1">
      <alignment/>
    </xf>
    <xf numFmtId="174" fontId="65" fillId="36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1" fontId="4" fillId="0" borderId="0" xfId="0" applyNumberFormat="1" applyFont="1" applyFill="1" applyAlignment="1">
      <alignment vertical="center"/>
    </xf>
    <xf numFmtId="1" fontId="16" fillId="0" borderId="29" xfId="0" applyNumberFormat="1" applyFont="1" applyFill="1" applyBorder="1" applyAlignment="1">
      <alignment vertical="center"/>
    </xf>
    <xf numFmtId="1" fontId="6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1" fontId="34" fillId="0" borderId="0" xfId="0" applyNumberFormat="1" applyFont="1" applyFill="1" applyBorder="1" applyAlignment="1">
      <alignment vertical="center"/>
    </xf>
    <xf numFmtId="0" fontId="4" fillId="41" borderId="0" xfId="0" applyFont="1" applyFill="1" applyAlignment="1">
      <alignment horizontal="center"/>
    </xf>
    <xf numFmtId="2" fontId="4" fillId="37" borderId="0" xfId="0" applyNumberFormat="1" applyFont="1" applyFill="1" applyAlignment="1">
      <alignment horizontal="right"/>
    </xf>
    <xf numFmtId="0" fontId="4" fillId="37" borderId="0" xfId="0" applyFont="1" applyFill="1" applyAlignment="1">
      <alignment horizontal="center"/>
    </xf>
    <xf numFmtId="1" fontId="27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vertical="center"/>
    </xf>
    <xf numFmtId="1" fontId="16" fillId="38" borderId="29" xfId="0" applyNumberFormat="1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1" fontId="73" fillId="0" borderId="12" xfId="0" applyNumberFormat="1" applyFont="1" applyFill="1" applyBorder="1" applyAlignment="1">
      <alignment horizontal="center" vertical="center"/>
    </xf>
    <xf numFmtId="1" fontId="23" fillId="44" borderId="11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 wrapText="1"/>
    </xf>
    <xf numFmtId="0" fontId="16" fillId="45" borderId="0" xfId="0" applyFont="1" applyFill="1" applyBorder="1" applyAlignment="1">
      <alignment horizontal="left" vertical="justify" wrapText="1"/>
    </xf>
    <xf numFmtId="0" fontId="0" fillId="45" borderId="0" xfId="0" applyFill="1" applyBorder="1" applyAlignment="1">
      <alignment horizontal="left" vertical="justify" wrapText="1"/>
    </xf>
    <xf numFmtId="2" fontId="4" fillId="45" borderId="0" xfId="0" applyNumberFormat="1" applyFont="1" applyFill="1" applyAlignment="1">
      <alignment horizontal="right"/>
    </xf>
    <xf numFmtId="174" fontId="24" fillId="45" borderId="0" xfId="0" applyNumberFormat="1" applyFont="1" applyFill="1" applyBorder="1" applyAlignment="1">
      <alignment horizontal="right" vertical="justify" wrapText="1"/>
    </xf>
    <xf numFmtId="174" fontId="10" fillId="45" borderId="0" xfId="0" applyNumberFormat="1" applyFont="1" applyFill="1" applyBorder="1" applyAlignment="1">
      <alignment horizontal="right" vertical="center"/>
    </xf>
    <xf numFmtId="174" fontId="24" fillId="45" borderId="0" xfId="0" applyNumberFormat="1" applyFont="1" applyFill="1" applyBorder="1" applyAlignment="1">
      <alignment horizontal="right" vertical="center"/>
    </xf>
    <xf numFmtId="174" fontId="10" fillId="45" borderId="0" xfId="0" applyNumberFormat="1" applyFont="1" applyFill="1" applyBorder="1" applyAlignment="1">
      <alignment horizontal="right" vertical="center"/>
    </xf>
    <xf numFmtId="174" fontId="10" fillId="45" borderId="0" xfId="0" applyNumberFormat="1" applyFont="1" applyFill="1" applyBorder="1" applyAlignment="1">
      <alignment horizontal="center" vertical="center"/>
    </xf>
    <xf numFmtId="174" fontId="36" fillId="45" borderId="0" xfId="0" applyNumberFormat="1" applyFont="1" applyFill="1" applyBorder="1" applyAlignment="1">
      <alignment horizontal="center" vertical="center"/>
    </xf>
    <xf numFmtId="174" fontId="25" fillId="45" borderId="0" xfId="0" applyNumberFormat="1" applyFont="1" applyFill="1" applyBorder="1" applyAlignment="1">
      <alignment horizontal="right" vertical="center"/>
    </xf>
    <xf numFmtId="1" fontId="68" fillId="38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50" fillId="35" borderId="11" xfId="0" applyFont="1" applyFill="1" applyBorder="1" applyAlignment="1">
      <alignment vertical="center"/>
    </xf>
    <xf numFmtId="0" fontId="23" fillId="0" borderId="23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 horizontal="center" wrapText="1"/>
    </xf>
    <xf numFmtId="0" fontId="49" fillId="0" borderId="38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center" vertical="center" textRotation="90" wrapText="1"/>
    </xf>
    <xf numFmtId="0" fontId="76" fillId="0" borderId="11" xfId="0" applyFont="1" applyBorder="1" applyAlignment="1">
      <alignment horizontal="center" vertical="top" wrapText="1"/>
    </xf>
    <xf numFmtId="174" fontId="56" fillId="0" borderId="11" xfId="0" applyNumberFormat="1" applyFont="1" applyBorder="1" applyAlignment="1">
      <alignment horizontal="center" wrapText="1"/>
    </xf>
    <xf numFmtId="0" fontId="76" fillId="0" borderId="23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textRotation="90" wrapText="1"/>
    </xf>
    <xf numFmtId="0" fontId="57" fillId="0" borderId="23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41" fillId="0" borderId="22" xfId="0" applyFont="1" applyBorder="1" applyAlignment="1">
      <alignment textRotation="90" wrapText="1"/>
    </xf>
    <xf numFmtId="0" fontId="16" fillId="38" borderId="2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1" fontId="16" fillId="38" borderId="29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16" fillId="43" borderId="29" xfId="0" applyNumberFormat="1" applyFont="1" applyFill="1" applyBorder="1" applyAlignment="1">
      <alignment vertical="center"/>
    </xf>
    <xf numFmtId="1" fontId="16" fillId="37" borderId="29" xfId="0" applyNumberFormat="1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38" borderId="29" xfId="0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174" fontId="16" fillId="33" borderId="29" xfId="0" applyNumberFormat="1" applyFont="1" applyFill="1" applyBorder="1" applyAlignment="1">
      <alignment/>
    </xf>
    <xf numFmtId="174" fontId="16" fillId="0" borderId="29" xfId="0" applyNumberFormat="1" applyFont="1" applyFill="1" applyBorder="1" applyAlignment="1">
      <alignment/>
    </xf>
    <xf numFmtId="1" fontId="16" fillId="0" borderId="29" xfId="0" applyNumberFormat="1" applyFont="1" applyFill="1" applyBorder="1" applyAlignment="1">
      <alignment/>
    </xf>
    <xf numFmtId="0" fontId="43" fillId="0" borderId="0" xfId="0" applyFont="1" applyAlignment="1">
      <alignment horizontal="left" vertical="top"/>
    </xf>
    <xf numFmtId="0" fontId="4" fillId="0" borderId="41" xfId="0" applyFont="1" applyBorder="1" applyAlignment="1">
      <alignment horizontal="center" vertical="center" wrapText="1"/>
    </xf>
    <xf numFmtId="1" fontId="16" fillId="35" borderId="11" xfId="0" applyNumberFormat="1" applyFont="1" applyFill="1" applyBorder="1" applyAlignment="1">
      <alignment vertical="center"/>
    </xf>
    <xf numFmtId="0" fontId="16" fillId="35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74" fontId="79" fillId="0" borderId="4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36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16" fillId="38" borderId="29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37" borderId="0" xfId="0" applyFill="1" applyAlignment="1">
      <alignment horizontal="right"/>
    </xf>
    <xf numFmtId="0" fontId="0" fillId="41" borderId="0" xfId="0" applyFill="1" applyAlignment="1">
      <alignment horizontal="right"/>
    </xf>
    <xf numFmtId="0" fontId="41" fillId="0" borderId="43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/>
    </xf>
    <xf numFmtId="1" fontId="16" fillId="0" borderId="45" xfId="0" applyNumberFormat="1" applyFont="1" applyFill="1" applyBorder="1" applyAlignment="1">
      <alignment horizontal="center" vertical="center"/>
    </xf>
    <xf numFmtId="1" fontId="16" fillId="38" borderId="46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16" fillId="46" borderId="22" xfId="0" applyNumberFormat="1" applyFont="1" applyFill="1" applyBorder="1" applyAlignment="1">
      <alignment horizontal="center" vertical="center" wrapText="1"/>
    </xf>
    <xf numFmtId="1" fontId="4" fillId="46" borderId="29" xfId="0" applyNumberFormat="1" applyFont="1" applyFill="1" applyBorder="1" applyAlignment="1">
      <alignment horizontal="center" vertical="center"/>
    </xf>
    <xf numFmtId="1" fontId="16" fillId="46" borderId="0" xfId="0" applyNumberFormat="1" applyFont="1" applyFill="1" applyAlignment="1">
      <alignment vertical="center"/>
    </xf>
    <xf numFmtId="49" fontId="69" fillId="46" borderId="0" xfId="0" applyNumberFormat="1" applyFont="1" applyFill="1" applyAlignment="1">
      <alignment/>
    </xf>
    <xf numFmtId="1" fontId="86" fillId="46" borderId="22" xfId="0" applyNumberFormat="1" applyFont="1" applyFill="1" applyBorder="1" applyAlignment="1">
      <alignment horizontal="center" vertical="center" wrapText="1"/>
    </xf>
    <xf numFmtId="1" fontId="15" fillId="46" borderId="29" xfId="0" applyNumberFormat="1" applyFont="1" applyFill="1" applyBorder="1" applyAlignment="1">
      <alignment horizontal="center" vertical="center"/>
    </xf>
    <xf numFmtId="1" fontId="86" fillId="46" borderId="0" xfId="0" applyNumberFormat="1" applyFont="1" applyFill="1" applyAlignment="1">
      <alignment vertical="center"/>
    </xf>
    <xf numFmtId="0" fontId="69" fillId="46" borderId="0" xfId="0" applyFont="1" applyFill="1" applyAlignment="1">
      <alignment/>
    </xf>
    <xf numFmtId="0" fontId="86" fillId="46" borderId="29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 horizontal="center" vertical="center" wrapText="1"/>
    </xf>
    <xf numFmtId="0" fontId="86" fillId="46" borderId="0" xfId="0" applyFont="1" applyFill="1" applyAlignment="1">
      <alignment horizontal="left"/>
    </xf>
    <xf numFmtId="1" fontId="90" fillId="46" borderId="0" xfId="0" applyNumberFormat="1" applyFont="1" applyFill="1" applyAlignment="1">
      <alignment vertical="center"/>
    </xf>
    <xf numFmtId="0" fontId="91" fillId="46" borderId="0" xfId="0" applyFont="1" applyFill="1" applyAlignment="1">
      <alignment horizontal="left" vertical="center"/>
    </xf>
    <xf numFmtId="49" fontId="92" fillId="0" borderId="0" xfId="0" applyNumberFormat="1" applyFont="1" applyAlignment="1">
      <alignment/>
    </xf>
    <xf numFmtId="0" fontId="92" fillId="0" borderId="47" xfId="0" applyFont="1" applyBorder="1" applyAlignment="1">
      <alignment horizontal="center" vertical="center" wrapText="1"/>
    </xf>
    <xf numFmtId="0" fontId="93" fillId="45" borderId="29" xfId="0" applyFont="1" applyFill="1" applyBorder="1" applyAlignment="1">
      <alignment/>
    </xf>
    <xf numFmtId="0" fontId="93" fillId="47" borderId="0" xfId="0" applyFont="1" applyFill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2" fillId="0" borderId="48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left"/>
    </xf>
    <xf numFmtId="0" fontId="93" fillId="0" borderId="29" xfId="0" applyFont="1" applyBorder="1" applyAlignment="1">
      <alignment horizontal="left" vertical="center" textRotation="90"/>
    </xf>
    <xf numFmtId="0" fontId="93" fillId="0" borderId="0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3" fillId="35" borderId="49" xfId="0" applyFont="1" applyFill="1" applyBorder="1" applyAlignment="1">
      <alignment horizontal="center" wrapText="1"/>
    </xf>
    <xf numFmtId="174" fontId="83" fillId="0" borderId="50" xfId="0" applyNumberFormat="1" applyFont="1" applyBorder="1" applyAlignment="1">
      <alignment horizontal="center" wrapText="1"/>
    </xf>
    <xf numFmtId="0" fontId="83" fillId="35" borderId="51" xfId="0" applyFont="1" applyFill="1" applyBorder="1" applyAlignment="1">
      <alignment horizontal="center" wrapText="1"/>
    </xf>
    <xf numFmtId="0" fontId="93" fillId="0" borderId="25" xfId="0" applyFont="1" applyBorder="1" applyAlignment="1">
      <alignment horizontal="center" vertical="top" wrapText="1"/>
    </xf>
    <xf numFmtId="0" fontId="83" fillId="0" borderId="26" xfId="0" applyFont="1" applyBorder="1" applyAlignment="1">
      <alignment horizontal="center" vertical="top" wrapText="1"/>
    </xf>
    <xf numFmtId="0" fontId="83" fillId="0" borderId="48" xfId="0" applyFont="1" applyBorder="1" applyAlignment="1">
      <alignment horizontal="center" vertical="top" wrapText="1"/>
    </xf>
    <xf numFmtId="0" fontId="93" fillId="0" borderId="29" xfId="0" applyFont="1" applyBorder="1" applyAlignment="1">
      <alignment horizontal="left" vertical="center"/>
    </xf>
    <xf numFmtId="0" fontId="86" fillId="46" borderId="11" xfId="0" applyFont="1" applyFill="1" applyBorder="1" applyAlignment="1">
      <alignment horizontal="center" vertical="center" wrapText="1"/>
    </xf>
    <xf numFmtId="49" fontId="0" fillId="46" borderId="0" xfId="0" applyNumberFormat="1" applyFont="1" applyFill="1" applyAlignment="1">
      <alignment/>
    </xf>
    <xf numFmtId="1" fontId="16" fillId="46" borderId="52" xfId="0" applyNumberFormat="1" applyFont="1" applyFill="1" applyBorder="1" applyAlignment="1">
      <alignment horizontal="center" vertical="center" wrapText="1"/>
    </xf>
    <xf numFmtId="0" fontId="16" fillId="46" borderId="11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/>
    </xf>
    <xf numFmtId="0" fontId="83" fillId="46" borderId="11" xfId="0" applyFont="1" applyFill="1" applyBorder="1" applyAlignment="1">
      <alignment vertical="center" wrapText="1"/>
    </xf>
    <xf numFmtId="0" fontId="16" fillId="46" borderId="53" xfId="0" applyFont="1" applyFill="1" applyBorder="1" applyAlignment="1">
      <alignment vertical="center" wrapText="1"/>
    </xf>
    <xf numFmtId="49" fontId="16" fillId="46" borderId="11" xfId="0" applyNumberFormat="1" applyFont="1" applyFill="1" applyBorder="1" applyAlignment="1">
      <alignment horizontal="center" vertical="center" wrapText="1"/>
    </xf>
    <xf numFmtId="49" fontId="16" fillId="46" borderId="54" xfId="0" applyNumberFormat="1" applyFont="1" applyFill="1" applyBorder="1" applyAlignment="1">
      <alignment horizontal="center" vertical="center"/>
    </xf>
    <xf numFmtId="0" fontId="16" fillId="46" borderId="52" xfId="0" applyNumberFormat="1" applyFont="1" applyFill="1" applyBorder="1" applyAlignment="1">
      <alignment horizontal="center" vertical="center"/>
    </xf>
    <xf numFmtId="1" fontId="16" fillId="46" borderId="47" xfId="0" applyNumberFormat="1" applyFont="1" applyFill="1" applyBorder="1" applyAlignment="1">
      <alignment horizontal="center" vertical="center"/>
    </xf>
    <xf numFmtId="1" fontId="16" fillId="46" borderId="12" xfId="0" applyNumberFormat="1" applyFont="1" applyFill="1" applyBorder="1" applyAlignment="1">
      <alignment horizontal="center" vertical="center"/>
    </xf>
    <xf numFmtId="1" fontId="16" fillId="46" borderId="38" xfId="0" applyNumberFormat="1" applyFont="1" applyFill="1" applyBorder="1" applyAlignment="1">
      <alignment horizontal="center" vertical="center"/>
    </xf>
    <xf numFmtId="1" fontId="16" fillId="46" borderId="45" xfId="0" applyNumberFormat="1" applyFont="1" applyFill="1" applyBorder="1" applyAlignment="1">
      <alignment horizontal="center" vertical="center"/>
    </xf>
    <xf numFmtId="1" fontId="16" fillId="46" borderId="52" xfId="0" applyNumberFormat="1" applyFont="1" applyFill="1" applyBorder="1" applyAlignment="1">
      <alignment horizontal="center" vertical="center"/>
    </xf>
    <xf numFmtId="1" fontId="16" fillId="46" borderId="11" xfId="0" applyNumberFormat="1" applyFont="1" applyFill="1" applyBorder="1" applyAlignment="1">
      <alignment horizontal="center" vertical="center"/>
    </xf>
    <xf numFmtId="1" fontId="16" fillId="46" borderId="13" xfId="0" applyNumberFormat="1" applyFont="1" applyFill="1" applyBorder="1" applyAlignment="1">
      <alignment horizontal="center" vertical="center"/>
    </xf>
    <xf numFmtId="1" fontId="16" fillId="46" borderId="27" xfId="0" applyNumberFormat="1" applyFont="1" applyFill="1" applyBorder="1" applyAlignment="1">
      <alignment horizontal="center" vertical="center"/>
    </xf>
    <xf numFmtId="1" fontId="16" fillId="46" borderId="55" xfId="0" applyNumberFormat="1" applyFont="1" applyFill="1" applyBorder="1" applyAlignment="1">
      <alignment horizontal="center" vertical="center"/>
    </xf>
    <xf numFmtId="1" fontId="16" fillId="46" borderId="39" xfId="0" applyNumberFormat="1" applyFont="1" applyFill="1" applyBorder="1" applyAlignment="1">
      <alignment horizontal="center" vertical="center"/>
    </xf>
    <xf numFmtId="1" fontId="16" fillId="46" borderId="54" xfId="0" applyNumberFormat="1" applyFont="1" applyFill="1" applyBorder="1" applyAlignment="1">
      <alignment horizontal="center" vertical="center"/>
    </xf>
    <xf numFmtId="1" fontId="16" fillId="46" borderId="53" xfId="0" applyNumberFormat="1" applyFont="1" applyFill="1" applyBorder="1" applyAlignment="1">
      <alignment horizontal="center" vertical="center"/>
    </xf>
    <xf numFmtId="0" fontId="16" fillId="46" borderId="27" xfId="0" applyFont="1" applyFill="1" applyBorder="1" applyAlignment="1">
      <alignment vertical="center" wrapText="1"/>
    </xf>
    <xf numFmtId="0" fontId="0" fillId="46" borderId="11" xfId="0" applyFont="1" applyFill="1" applyBorder="1" applyAlignment="1">
      <alignment vertical="center" wrapText="1"/>
    </xf>
    <xf numFmtId="49" fontId="16" fillId="46" borderId="13" xfId="0" applyNumberFormat="1" applyFont="1" applyFill="1" applyBorder="1" applyAlignment="1">
      <alignment horizontal="center" vertical="center"/>
    </xf>
    <xf numFmtId="0" fontId="16" fillId="46" borderId="26" xfId="0" applyNumberFormat="1" applyFont="1" applyFill="1" applyBorder="1" applyAlignment="1">
      <alignment horizontal="center" vertical="center"/>
    </xf>
    <xf numFmtId="1" fontId="16" fillId="46" borderId="48" xfId="0" applyNumberFormat="1" applyFont="1" applyFill="1" applyBorder="1" applyAlignment="1">
      <alignment horizontal="center" vertical="center"/>
    </xf>
    <xf numFmtId="1" fontId="16" fillId="46" borderId="43" xfId="0" applyNumberFormat="1" applyFont="1" applyFill="1" applyBorder="1" applyAlignment="1">
      <alignment horizontal="center" vertical="center"/>
    </xf>
    <xf numFmtId="1" fontId="16" fillId="46" borderId="22" xfId="0" applyNumberFormat="1" applyFont="1" applyFill="1" applyBorder="1" applyAlignment="1">
      <alignment horizontal="center" vertical="center"/>
    </xf>
    <xf numFmtId="1" fontId="16" fillId="46" borderId="26" xfId="0" applyNumberFormat="1" applyFont="1" applyFill="1" applyBorder="1" applyAlignment="1">
      <alignment horizontal="center" vertical="center"/>
    </xf>
    <xf numFmtId="1" fontId="16" fillId="46" borderId="25" xfId="0" applyNumberFormat="1" applyFont="1" applyFill="1" applyBorder="1" applyAlignment="1">
      <alignment horizontal="center" vertical="center"/>
    </xf>
    <xf numFmtId="1" fontId="16" fillId="46" borderId="23" xfId="0" applyNumberFormat="1" applyFont="1" applyFill="1" applyBorder="1" applyAlignment="1">
      <alignment horizontal="center" vertical="center"/>
    </xf>
    <xf numFmtId="1" fontId="16" fillId="46" borderId="35" xfId="0" applyNumberFormat="1" applyFont="1" applyFill="1" applyBorder="1" applyAlignment="1">
      <alignment horizontal="center" vertical="center"/>
    </xf>
    <xf numFmtId="49" fontId="16" fillId="46" borderId="12" xfId="0" applyNumberFormat="1" applyFont="1" applyFill="1" applyBorder="1" applyAlignment="1">
      <alignment horizontal="center" vertical="center" wrapText="1"/>
    </xf>
    <xf numFmtId="49" fontId="16" fillId="46" borderId="11" xfId="0" applyNumberFormat="1" applyFont="1" applyFill="1" applyBorder="1" applyAlignment="1">
      <alignment horizontal="center" vertical="center"/>
    </xf>
    <xf numFmtId="0" fontId="16" fillId="46" borderId="22" xfId="0" applyNumberFormat="1" applyFont="1" applyFill="1" applyBorder="1" applyAlignment="1">
      <alignment horizontal="center" vertical="center"/>
    </xf>
    <xf numFmtId="49" fontId="16" fillId="46" borderId="49" xfId="0" applyNumberFormat="1" applyFont="1" applyFill="1" applyBorder="1" applyAlignment="1">
      <alignment horizontal="center" vertical="center" wrapText="1"/>
    </xf>
    <xf numFmtId="49" fontId="16" fillId="46" borderId="41" xfId="0" applyNumberFormat="1" applyFont="1" applyFill="1" applyBorder="1" applyAlignment="1">
      <alignment horizontal="center" vertical="center"/>
    </xf>
    <xf numFmtId="0" fontId="16" fillId="46" borderId="50" xfId="0" applyNumberFormat="1" applyFont="1" applyFill="1" applyBorder="1" applyAlignment="1">
      <alignment horizontal="center" vertical="center"/>
    </xf>
    <xf numFmtId="1" fontId="16" fillId="46" borderId="51" xfId="0" applyNumberFormat="1" applyFont="1" applyFill="1" applyBorder="1" applyAlignment="1">
      <alignment horizontal="center" vertical="center"/>
    </xf>
    <xf numFmtId="0" fontId="89" fillId="46" borderId="11" xfId="0" applyFont="1" applyFill="1" applyBorder="1" applyAlignment="1">
      <alignment vertical="center" wrapText="1"/>
    </xf>
    <xf numFmtId="49" fontId="86" fillId="46" borderId="12" xfId="0" applyNumberFormat="1" applyFont="1" applyFill="1" applyBorder="1" applyAlignment="1">
      <alignment horizontal="center" vertical="center" wrapText="1"/>
    </xf>
    <xf numFmtId="49" fontId="86" fillId="46" borderId="11" xfId="0" applyNumberFormat="1" applyFont="1" applyFill="1" applyBorder="1" applyAlignment="1">
      <alignment horizontal="center" vertical="center"/>
    </xf>
    <xf numFmtId="0" fontId="86" fillId="46" borderId="22" xfId="0" applyNumberFormat="1" applyFont="1" applyFill="1" applyBorder="1" applyAlignment="1">
      <alignment horizontal="center" vertical="center"/>
    </xf>
    <xf numFmtId="1" fontId="86" fillId="46" borderId="35" xfId="0" applyNumberFormat="1" applyFont="1" applyFill="1" applyBorder="1" applyAlignment="1">
      <alignment horizontal="center" vertical="center"/>
    </xf>
    <xf numFmtId="1" fontId="86" fillId="46" borderId="12" xfId="0" applyNumberFormat="1" applyFont="1" applyFill="1" applyBorder="1" applyAlignment="1">
      <alignment horizontal="center" vertical="center"/>
    </xf>
    <xf numFmtId="1" fontId="86" fillId="46" borderId="38" xfId="0" applyNumberFormat="1" applyFont="1" applyFill="1" applyBorder="1" applyAlignment="1">
      <alignment horizontal="center" vertical="center"/>
    </xf>
    <xf numFmtId="1" fontId="86" fillId="46" borderId="43" xfId="0" applyNumberFormat="1" applyFont="1" applyFill="1" applyBorder="1" applyAlignment="1">
      <alignment horizontal="center" vertical="center"/>
    </xf>
    <xf numFmtId="1" fontId="86" fillId="46" borderId="22" xfId="0" applyNumberFormat="1" applyFont="1" applyFill="1" applyBorder="1" applyAlignment="1">
      <alignment horizontal="center" vertical="center"/>
    </xf>
    <xf numFmtId="1" fontId="86" fillId="46" borderId="11" xfId="0" applyNumberFormat="1" applyFont="1" applyFill="1" applyBorder="1" applyAlignment="1">
      <alignment horizontal="center" vertical="center"/>
    </xf>
    <xf numFmtId="1" fontId="86" fillId="46" borderId="23" xfId="0" applyNumberFormat="1" applyFont="1" applyFill="1" applyBorder="1" applyAlignment="1">
      <alignment horizontal="center" vertical="center"/>
    </xf>
    <xf numFmtId="49" fontId="86" fillId="46" borderId="55" xfId="0" applyNumberFormat="1" applyFont="1" applyFill="1" applyBorder="1" applyAlignment="1">
      <alignment horizontal="center" vertical="center" wrapText="1"/>
    </xf>
    <xf numFmtId="49" fontId="86" fillId="46" borderId="54" xfId="0" applyNumberFormat="1" applyFont="1" applyFill="1" applyBorder="1" applyAlignment="1">
      <alignment horizontal="center" vertical="center"/>
    </xf>
    <xf numFmtId="0" fontId="86" fillId="46" borderId="52" xfId="0" applyNumberFormat="1" applyFont="1" applyFill="1" applyBorder="1" applyAlignment="1">
      <alignment horizontal="center" vertical="center"/>
    </xf>
    <xf numFmtId="1" fontId="86" fillId="46" borderId="47" xfId="0" applyNumberFormat="1" applyFont="1" applyFill="1" applyBorder="1" applyAlignment="1">
      <alignment horizontal="center" vertical="center"/>
    </xf>
    <xf numFmtId="1" fontId="86" fillId="46" borderId="56" xfId="0" applyNumberFormat="1" applyFont="1" applyFill="1" applyBorder="1" applyAlignment="1">
      <alignment horizontal="center" vertical="center"/>
    </xf>
    <xf numFmtId="1" fontId="86" fillId="46" borderId="57" xfId="0" applyNumberFormat="1" applyFont="1" applyFill="1" applyBorder="1" applyAlignment="1">
      <alignment horizontal="center" vertical="center"/>
    </xf>
    <xf numFmtId="1" fontId="86" fillId="46" borderId="52" xfId="0" applyNumberFormat="1" applyFont="1" applyFill="1" applyBorder="1" applyAlignment="1">
      <alignment horizontal="center" vertical="center"/>
    </xf>
    <xf numFmtId="1" fontId="86" fillId="46" borderId="54" xfId="0" applyNumberFormat="1" applyFont="1" applyFill="1" applyBorder="1" applyAlignment="1">
      <alignment horizontal="center" vertical="center"/>
    </xf>
    <xf numFmtId="1" fontId="86" fillId="46" borderId="53" xfId="0" applyNumberFormat="1" applyFont="1" applyFill="1" applyBorder="1" applyAlignment="1">
      <alignment horizontal="center" vertical="center"/>
    </xf>
    <xf numFmtId="1" fontId="86" fillId="46" borderId="55" xfId="0" applyNumberFormat="1" applyFont="1" applyFill="1" applyBorder="1" applyAlignment="1">
      <alignment horizontal="center" vertical="center"/>
    </xf>
    <xf numFmtId="0" fontId="86" fillId="46" borderId="18" xfId="0" applyFont="1" applyFill="1" applyBorder="1" applyAlignment="1">
      <alignment horizontal="left" vertical="center"/>
    </xf>
    <xf numFmtId="0" fontId="86" fillId="46" borderId="21" xfId="0" applyFont="1" applyFill="1" applyBorder="1" applyAlignment="1">
      <alignment horizontal="left" vertical="center" wrapText="1"/>
    </xf>
    <xf numFmtId="49" fontId="15" fillId="46" borderId="18" xfId="0" applyNumberFormat="1" applyFont="1" applyFill="1" applyBorder="1" applyAlignment="1">
      <alignment horizontal="center" vertical="center" wrapText="1"/>
    </xf>
    <xf numFmtId="49" fontId="15" fillId="46" borderId="20" xfId="0" applyNumberFormat="1" applyFont="1" applyFill="1" applyBorder="1" applyAlignment="1">
      <alignment horizontal="center" vertical="center"/>
    </xf>
    <xf numFmtId="49" fontId="86" fillId="46" borderId="20" xfId="0" applyNumberFormat="1" applyFont="1" applyFill="1" applyBorder="1" applyAlignment="1">
      <alignment horizontal="center" vertical="center"/>
    </xf>
    <xf numFmtId="0" fontId="15" fillId="46" borderId="19" xfId="0" applyNumberFormat="1" applyFont="1" applyFill="1" applyBorder="1" applyAlignment="1">
      <alignment horizontal="center" vertical="center"/>
    </xf>
    <xf numFmtId="1" fontId="15" fillId="46" borderId="36" xfId="0" applyNumberFormat="1" applyFont="1" applyFill="1" applyBorder="1" applyAlignment="1">
      <alignment horizontal="center" vertical="center"/>
    </xf>
    <xf numFmtId="1" fontId="86" fillId="46" borderId="40" xfId="0" applyNumberFormat="1" applyFont="1" applyFill="1" applyBorder="1" applyAlignment="1">
      <alignment horizontal="center" vertical="center"/>
    </xf>
    <xf numFmtId="1" fontId="86" fillId="46" borderId="58" xfId="0" applyNumberFormat="1" applyFont="1" applyFill="1" applyBorder="1" applyAlignment="1">
      <alignment horizontal="center" vertical="center"/>
    </xf>
    <xf numFmtId="1" fontId="86" fillId="46" borderId="19" xfId="0" applyNumberFormat="1" applyFont="1" applyFill="1" applyBorder="1" applyAlignment="1">
      <alignment horizontal="center" vertical="center"/>
    </xf>
    <xf numFmtId="1" fontId="86" fillId="46" borderId="20" xfId="0" applyNumberFormat="1" applyFont="1" applyFill="1" applyBorder="1" applyAlignment="1">
      <alignment horizontal="center" vertical="center"/>
    </xf>
    <xf numFmtId="1" fontId="15" fillId="46" borderId="20" xfId="0" applyNumberFormat="1" applyFont="1" applyFill="1" applyBorder="1" applyAlignment="1">
      <alignment horizontal="center" vertical="center"/>
    </xf>
    <xf numFmtId="1" fontId="86" fillId="46" borderId="13" xfId="0" applyNumberFormat="1" applyFont="1" applyFill="1" applyBorder="1" applyAlignment="1">
      <alignment horizontal="center" vertical="center"/>
    </xf>
    <xf numFmtId="1" fontId="86" fillId="46" borderId="27" xfId="0" applyNumberFormat="1" applyFont="1" applyFill="1" applyBorder="1" applyAlignment="1">
      <alignment horizontal="center" vertical="center"/>
    </xf>
    <xf numFmtId="1" fontId="86" fillId="46" borderId="26" xfId="0" applyNumberFormat="1" applyFont="1" applyFill="1" applyBorder="1" applyAlignment="1">
      <alignment horizontal="center" vertical="center"/>
    </xf>
    <xf numFmtId="1" fontId="86" fillId="46" borderId="25" xfId="0" applyNumberFormat="1" applyFont="1" applyFill="1" applyBorder="1" applyAlignment="1">
      <alignment horizontal="center" vertical="center"/>
    </xf>
    <xf numFmtId="1" fontId="86" fillId="46" borderId="39" xfId="0" applyNumberFormat="1" applyFont="1" applyFill="1" applyBorder="1" applyAlignment="1">
      <alignment horizontal="center" vertical="center"/>
    </xf>
    <xf numFmtId="0" fontId="88" fillId="46" borderId="11" xfId="0" applyFont="1" applyFill="1" applyBorder="1" applyAlignment="1">
      <alignment vertical="center" wrapText="1"/>
    </xf>
    <xf numFmtId="1" fontId="15" fillId="46" borderId="55" xfId="0" applyNumberFormat="1" applyFont="1" applyFill="1" applyBorder="1" applyAlignment="1">
      <alignment horizontal="center" vertical="center"/>
    </xf>
    <xf numFmtId="1" fontId="87" fillId="46" borderId="52" xfId="0" applyNumberFormat="1" applyFont="1" applyFill="1" applyBorder="1" applyAlignment="1">
      <alignment horizontal="center" vertical="center"/>
    </xf>
    <xf numFmtId="1" fontId="15" fillId="46" borderId="12" xfId="0" applyNumberFormat="1" applyFont="1" applyFill="1" applyBorder="1" applyAlignment="1">
      <alignment horizontal="center" vertical="center"/>
    </xf>
    <xf numFmtId="1" fontId="15" fillId="46" borderId="54" xfId="0" applyNumberFormat="1" applyFont="1" applyFill="1" applyBorder="1" applyAlignment="1">
      <alignment horizontal="center" vertical="center"/>
    </xf>
    <xf numFmtId="1" fontId="85" fillId="46" borderId="52" xfId="0" applyNumberFormat="1" applyFont="1" applyFill="1" applyBorder="1" applyAlignment="1">
      <alignment horizontal="center" vertical="center"/>
    </xf>
    <xf numFmtId="0" fontId="84" fillId="46" borderId="11" xfId="0" applyFont="1" applyFill="1" applyBorder="1" applyAlignment="1">
      <alignment vertical="center" wrapText="1"/>
    </xf>
    <xf numFmtId="49" fontId="86" fillId="46" borderId="25" xfId="0" applyNumberFormat="1" applyFont="1" applyFill="1" applyBorder="1" applyAlignment="1">
      <alignment horizontal="center" vertical="center" wrapText="1"/>
    </xf>
    <xf numFmtId="49" fontId="86" fillId="46" borderId="13" xfId="0" applyNumberFormat="1" applyFont="1" applyFill="1" applyBorder="1" applyAlignment="1">
      <alignment horizontal="center" vertical="center"/>
    </xf>
    <xf numFmtId="0" fontId="86" fillId="46" borderId="26" xfId="0" applyNumberFormat="1" applyFont="1" applyFill="1" applyBorder="1" applyAlignment="1">
      <alignment horizontal="center" vertical="center"/>
    </xf>
    <xf numFmtId="1" fontId="86" fillId="46" borderId="48" xfId="0" applyNumberFormat="1" applyFont="1" applyFill="1" applyBorder="1" applyAlignment="1">
      <alignment horizontal="center" vertical="center"/>
    </xf>
    <xf numFmtId="1" fontId="86" fillId="46" borderId="12" xfId="0" applyNumberFormat="1" applyFont="1" applyFill="1" applyBorder="1" applyAlignment="1">
      <alignment horizontal="center" vertical="center"/>
    </xf>
    <xf numFmtId="1" fontId="86" fillId="46" borderId="45" xfId="0" applyNumberFormat="1" applyFont="1" applyFill="1" applyBorder="1" applyAlignment="1">
      <alignment horizontal="center" vertical="center"/>
    </xf>
    <xf numFmtId="1" fontId="85" fillId="46" borderId="27" xfId="0" applyNumberFormat="1" applyFont="1" applyFill="1" applyBorder="1" applyAlignment="1">
      <alignment horizontal="center" vertical="center"/>
    </xf>
    <xf numFmtId="0" fontId="4" fillId="46" borderId="18" xfId="0" applyFont="1" applyFill="1" applyBorder="1" applyAlignment="1">
      <alignment horizontal="center" vertical="center"/>
    </xf>
    <xf numFmtId="0" fontId="4" fillId="46" borderId="21" xfId="0" applyFont="1" applyFill="1" applyBorder="1" applyAlignment="1">
      <alignment horizontal="center" vertical="center" wrapText="1"/>
    </xf>
    <xf numFmtId="49" fontId="4" fillId="46" borderId="18" xfId="0" applyNumberFormat="1" applyFont="1" applyFill="1" applyBorder="1" applyAlignment="1">
      <alignment horizontal="center" vertical="center" wrapText="1"/>
    </xf>
    <xf numFmtId="49" fontId="4" fillId="46" borderId="20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/>
    </xf>
    <xf numFmtId="1" fontId="4" fillId="46" borderId="36" xfId="0" applyNumberFormat="1" applyFont="1" applyFill="1" applyBorder="1" applyAlignment="1">
      <alignment horizontal="center" vertical="center"/>
    </xf>
    <xf numFmtId="1" fontId="4" fillId="46" borderId="18" xfId="0" applyNumberFormat="1" applyFont="1" applyFill="1" applyBorder="1" applyAlignment="1">
      <alignment horizontal="center" vertical="center"/>
    </xf>
    <xf numFmtId="1" fontId="36" fillId="46" borderId="19" xfId="0" applyNumberFormat="1" applyFont="1" applyFill="1" applyBorder="1" applyAlignment="1">
      <alignment horizontal="center" vertical="center" wrapText="1"/>
    </xf>
    <xf numFmtId="0" fontId="16" fillId="46" borderId="55" xfId="0" applyFont="1" applyFill="1" applyBorder="1" applyAlignment="1">
      <alignment horizontal="center" vertical="center"/>
    </xf>
    <xf numFmtId="1" fontId="4" fillId="46" borderId="25" xfId="0" applyNumberFormat="1" applyFont="1" applyFill="1" applyBorder="1" applyAlignment="1">
      <alignment horizontal="center" vertical="center" wrapText="1"/>
    </xf>
    <xf numFmtId="1" fontId="16" fillId="46" borderId="13" xfId="0" applyNumberFormat="1" applyFont="1" applyFill="1" applyBorder="1" applyAlignment="1">
      <alignment horizontal="center" vertical="center" wrapText="1"/>
    </xf>
    <xf numFmtId="1" fontId="4" fillId="46" borderId="13" xfId="0" applyNumberFormat="1" applyFont="1" applyFill="1" applyBorder="1" applyAlignment="1">
      <alignment horizontal="center" vertical="center" wrapText="1"/>
    </xf>
    <xf numFmtId="1" fontId="4" fillId="46" borderId="26" xfId="0" applyNumberFormat="1" applyFont="1" applyFill="1" applyBorder="1" applyAlignment="1">
      <alignment horizontal="center" vertical="center"/>
    </xf>
    <xf numFmtId="1" fontId="4" fillId="46" borderId="48" xfId="0" applyNumberFormat="1" applyFont="1" applyFill="1" applyBorder="1" applyAlignment="1">
      <alignment horizontal="center" vertical="center"/>
    </xf>
    <xf numFmtId="1" fontId="23" fillId="46" borderId="22" xfId="0" applyNumberFormat="1" applyFont="1" applyFill="1" applyBorder="1" applyAlignment="1">
      <alignment horizontal="center" vertical="center"/>
    </xf>
    <xf numFmtId="1" fontId="40" fillId="46" borderId="27" xfId="0" applyNumberFormat="1" applyFont="1" applyFill="1" applyBorder="1" applyAlignment="1">
      <alignment horizontal="center" vertical="center"/>
    </xf>
    <xf numFmtId="1" fontId="23" fillId="46" borderId="11" xfId="0" applyNumberFormat="1" applyFont="1" applyFill="1" applyBorder="1" applyAlignment="1">
      <alignment horizontal="center" vertical="center"/>
    </xf>
    <xf numFmtId="1" fontId="34" fillId="46" borderId="12" xfId="0" applyNumberFormat="1" applyFont="1" applyFill="1" applyBorder="1" applyAlignment="1">
      <alignment horizontal="center" vertical="center"/>
    </xf>
    <xf numFmtId="1" fontId="34" fillId="46" borderId="13" xfId="0" applyNumberFormat="1" applyFont="1" applyFill="1" applyBorder="1" applyAlignment="1">
      <alignment horizontal="center" vertical="center" wrapText="1"/>
    </xf>
    <xf numFmtId="1" fontId="36" fillId="46" borderId="26" xfId="0" applyNumberFormat="1" applyFont="1" applyFill="1" applyBorder="1" applyAlignment="1">
      <alignment horizontal="center" vertical="center" wrapText="1"/>
    </xf>
    <xf numFmtId="0" fontId="16" fillId="46" borderId="12" xfId="0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vertical="center" wrapText="1"/>
    </xf>
    <xf numFmtId="1" fontId="38" fillId="46" borderId="13" xfId="0" applyNumberFormat="1" applyFont="1" applyFill="1" applyBorder="1" applyAlignment="1">
      <alignment horizontal="center" vertical="center" wrapText="1"/>
    </xf>
    <xf numFmtId="1" fontId="40" fillId="46" borderId="25" xfId="0" applyNumberFormat="1" applyFont="1" applyFill="1" applyBorder="1" applyAlignment="1">
      <alignment horizontal="center" vertical="center"/>
    </xf>
    <xf numFmtId="1" fontId="40" fillId="46" borderId="39" xfId="0" applyNumberFormat="1" applyFont="1" applyFill="1" applyBorder="1" applyAlignment="1">
      <alignment horizontal="center" vertical="center"/>
    </xf>
    <xf numFmtId="1" fontId="40" fillId="46" borderId="11" xfId="0" applyNumberFormat="1" applyFont="1" applyFill="1" applyBorder="1" applyAlignment="1">
      <alignment horizontal="center" vertical="center"/>
    </xf>
    <xf numFmtId="1" fontId="40" fillId="46" borderId="13" xfId="0" applyNumberFormat="1" applyFont="1" applyFill="1" applyBorder="1" applyAlignment="1">
      <alignment horizontal="center" vertical="center"/>
    </xf>
    <xf numFmtId="1" fontId="40" fillId="46" borderId="26" xfId="0" applyNumberFormat="1" applyFont="1" applyFill="1" applyBorder="1" applyAlignment="1">
      <alignment horizontal="center" vertical="center"/>
    </xf>
    <xf numFmtId="0" fontId="23" fillId="46" borderId="12" xfId="0" applyFont="1" applyFill="1" applyBorder="1" applyAlignment="1">
      <alignment horizontal="center" vertical="center"/>
    </xf>
    <xf numFmtId="0" fontId="23" fillId="46" borderId="27" xfId="0" applyFont="1" applyFill="1" applyBorder="1" applyAlignment="1">
      <alignment vertical="center" wrapText="1"/>
    </xf>
    <xf numFmtId="1" fontId="23" fillId="46" borderId="25" xfId="0" applyNumberFormat="1" applyFont="1" applyFill="1" applyBorder="1" applyAlignment="1">
      <alignment horizontal="center" vertical="center"/>
    </xf>
    <xf numFmtId="1" fontId="23" fillId="46" borderId="39" xfId="0" applyNumberFormat="1" applyFont="1" applyFill="1" applyBorder="1" applyAlignment="1">
      <alignment horizontal="center" vertical="center"/>
    </xf>
    <xf numFmtId="1" fontId="23" fillId="46" borderId="13" xfId="0" applyNumberFormat="1" applyFont="1" applyFill="1" applyBorder="1" applyAlignment="1">
      <alignment horizontal="center" vertical="center"/>
    </xf>
    <xf numFmtId="1" fontId="23" fillId="46" borderId="27" xfId="0" applyNumberFormat="1" applyFont="1" applyFill="1" applyBorder="1" applyAlignment="1">
      <alignment horizontal="center" vertical="center"/>
    </xf>
    <xf numFmtId="0" fontId="16" fillId="46" borderId="25" xfId="0" applyFont="1" applyFill="1" applyBorder="1" applyAlignment="1">
      <alignment horizontal="center" vertical="center"/>
    </xf>
    <xf numFmtId="1" fontId="23" fillId="46" borderId="26" xfId="0" applyNumberFormat="1" applyFont="1" applyFill="1" applyBorder="1" applyAlignment="1">
      <alignment horizontal="center" vertical="center"/>
    </xf>
    <xf numFmtId="1" fontId="50" fillId="46" borderId="27" xfId="0" applyNumberFormat="1" applyFont="1" applyFill="1" applyBorder="1" applyAlignment="1">
      <alignment horizontal="center" vertical="center"/>
    </xf>
    <xf numFmtId="1" fontId="36" fillId="46" borderId="13" xfId="0" applyNumberFormat="1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vertical="center" wrapText="1"/>
    </xf>
    <xf numFmtId="1" fontId="16" fillId="46" borderId="11" xfId="0" applyNumberFormat="1" applyFont="1" applyFill="1" applyBorder="1" applyAlignment="1">
      <alignment horizontal="center" vertical="center" wrapText="1"/>
    </xf>
    <xf numFmtId="0" fontId="16" fillId="46" borderId="22" xfId="0" applyFont="1" applyFill="1" applyBorder="1" applyAlignment="1">
      <alignment horizontal="right" vertical="center" wrapText="1"/>
    </xf>
    <xf numFmtId="1" fontId="68" fillId="46" borderId="11" xfId="0" applyNumberFormat="1" applyFont="1" applyFill="1" applyBorder="1" applyAlignment="1">
      <alignment horizontal="center" vertical="center"/>
    </xf>
    <xf numFmtId="0" fontId="4" fillId="46" borderId="25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vertical="center" wrapText="1"/>
    </xf>
    <xf numFmtId="1" fontId="4" fillId="46" borderId="13" xfId="0" applyNumberFormat="1" applyFont="1" applyFill="1" applyBorder="1" applyAlignment="1">
      <alignment horizontal="center" vertical="center"/>
    </xf>
    <xf numFmtId="1" fontId="4" fillId="46" borderId="25" xfId="0" applyNumberFormat="1" applyFont="1" applyFill="1" applyBorder="1" applyAlignment="1">
      <alignment horizontal="center" vertical="center"/>
    </xf>
    <xf numFmtId="1" fontId="4" fillId="46" borderId="39" xfId="0" applyNumberFormat="1" applyFont="1" applyFill="1" applyBorder="1" applyAlignment="1">
      <alignment horizontal="center" vertical="center"/>
    </xf>
    <xf numFmtId="1" fontId="4" fillId="46" borderId="27" xfId="0" applyNumberFormat="1" applyFont="1" applyFill="1" applyBorder="1" applyAlignment="1">
      <alignment horizontal="center" vertical="center"/>
    </xf>
    <xf numFmtId="1" fontId="27" fillId="46" borderId="26" xfId="0" applyNumberFormat="1" applyFont="1" applyFill="1" applyBorder="1" applyAlignment="1">
      <alignment horizontal="center" vertical="center"/>
    </xf>
    <xf numFmtId="1" fontId="50" fillId="46" borderId="26" xfId="0" applyNumberFormat="1" applyFont="1" applyFill="1" applyBorder="1" applyAlignment="1">
      <alignment horizontal="center" vertical="center"/>
    </xf>
    <xf numFmtId="1" fontId="36" fillId="46" borderId="25" xfId="0" applyNumberFormat="1" applyFont="1" applyFill="1" applyBorder="1" applyAlignment="1">
      <alignment horizontal="center" vertical="center"/>
    </xf>
    <xf numFmtId="1" fontId="4" fillId="46" borderId="20" xfId="0" applyNumberFormat="1" applyFont="1" applyFill="1" applyBorder="1" applyAlignment="1">
      <alignment horizontal="center" vertical="center"/>
    </xf>
    <xf numFmtId="1" fontId="4" fillId="46" borderId="21" xfId="0" applyNumberFormat="1" applyFont="1" applyFill="1" applyBorder="1" applyAlignment="1">
      <alignment horizontal="center" vertical="center"/>
    </xf>
    <xf numFmtId="1" fontId="27" fillId="46" borderId="19" xfId="0" applyNumberFormat="1" applyFont="1" applyFill="1" applyBorder="1" applyAlignment="1">
      <alignment horizontal="center" vertical="center"/>
    </xf>
    <xf numFmtId="1" fontId="50" fillId="46" borderId="19" xfId="0" applyNumberFormat="1" applyFont="1" applyFill="1" applyBorder="1" applyAlignment="1">
      <alignment horizontal="center" vertical="center"/>
    </xf>
    <xf numFmtId="1" fontId="4" fillId="46" borderId="40" xfId="0" applyNumberFormat="1" applyFont="1" applyFill="1" applyBorder="1" applyAlignment="1">
      <alignment horizontal="center" vertical="center"/>
    </xf>
    <xf numFmtId="1" fontId="16" fillId="46" borderId="20" xfId="0" applyNumberFormat="1" applyFont="1" applyFill="1" applyBorder="1" applyAlignment="1">
      <alignment horizontal="center" vertical="center"/>
    </xf>
    <xf numFmtId="1" fontId="16" fillId="46" borderId="21" xfId="0" applyNumberFormat="1" applyFont="1" applyFill="1" applyBorder="1" applyAlignment="1">
      <alignment horizontal="center" vertical="center"/>
    </xf>
    <xf numFmtId="1" fontId="16" fillId="46" borderId="19" xfId="0" applyNumberFormat="1" applyFont="1" applyFill="1" applyBorder="1" applyAlignment="1">
      <alignment horizontal="center" vertical="center"/>
    </xf>
    <xf numFmtId="1" fontId="16" fillId="46" borderId="18" xfId="0" applyNumberFormat="1" applyFont="1" applyFill="1" applyBorder="1" applyAlignment="1">
      <alignment horizontal="center" vertical="center"/>
    </xf>
    <xf numFmtId="1" fontId="16" fillId="46" borderId="40" xfId="0" applyNumberFormat="1" applyFont="1" applyFill="1" applyBorder="1" applyAlignment="1">
      <alignment horizontal="center" vertical="center"/>
    </xf>
    <xf numFmtId="1" fontId="16" fillId="46" borderId="36" xfId="0" applyNumberFormat="1" applyFont="1" applyFill="1" applyBorder="1" applyAlignment="1">
      <alignment horizontal="center" vertical="center"/>
    </xf>
    <xf numFmtId="1" fontId="36" fillId="46" borderId="18" xfId="0" applyNumberFormat="1" applyFont="1" applyFill="1" applyBorder="1" applyAlignment="1">
      <alignment horizontal="center" vertical="center"/>
    </xf>
    <xf numFmtId="1" fontId="36" fillId="46" borderId="20" xfId="0" applyNumberFormat="1" applyFont="1" applyFill="1" applyBorder="1" applyAlignment="1">
      <alignment horizontal="center" vertical="center" wrapText="1"/>
    </xf>
    <xf numFmtId="0" fontId="16" fillId="46" borderId="25" xfId="0" applyFont="1" applyFill="1" applyBorder="1" applyAlignment="1">
      <alignment horizontal="center" vertical="center"/>
    </xf>
    <xf numFmtId="0" fontId="16" fillId="46" borderId="59" xfId="0" applyFont="1" applyFill="1" applyBorder="1" applyAlignment="1">
      <alignment vertical="center" wrapText="1"/>
    </xf>
    <xf numFmtId="1" fontId="16" fillId="46" borderId="25" xfId="0" applyNumberFormat="1" applyFont="1" applyFill="1" applyBorder="1" applyAlignment="1">
      <alignment horizontal="center" vertical="center" wrapText="1"/>
    </xf>
    <xf numFmtId="1" fontId="16" fillId="46" borderId="13" xfId="0" applyNumberFormat="1" applyFont="1" applyFill="1" applyBorder="1" applyAlignment="1">
      <alignment horizontal="center" vertical="center"/>
    </xf>
    <xf numFmtId="0" fontId="16" fillId="46" borderId="12" xfId="0" applyFont="1" applyFill="1" applyBorder="1" applyAlignment="1">
      <alignment horizontal="center" vertical="center"/>
    </xf>
    <xf numFmtId="49" fontId="40" fillId="46" borderId="55" xfId="0" applyNumberFormat="1" applyFont="1" applyFill="1" applyBorder="1" applyAlignment="1">
      <alignment horizontal="center" vertical="center" wrapText="1"/>
    </xf>
    <xf numFmtId="1" fontId="23" fillId="46" borderId="52" xfId="0" applyNumberFormat="1" applyFont="1" applyFill="1" applyBorder="1" applyAlignment="1">
      <alignment horizontal="center" vertical="center"/>
    </xf>
    <xf numFmtId="1" fontId="68" fillId="46" borderId="25" xfId="0" applyNumberFormat="1" applyFont="1" applyFill="1" applyBorder="1" applyAlignment="1">
      <alignment horizontal="center" vertical="center"/>
    </xf>
    <xf numFmtId="1" fontId="68" fillId="46" borderId="39" xfId="0" applyNumberFormat="1" applyFont="1" applyFill="1" applyBorder="1" applyAlignment="1">
      <alignment horizontal="center" vertical="center"/>
    </xf>
    <xf numFmtId="1" fontId="68" fillId="46" borderId="13" xfId="0" applyNumberFormat="1" applyFont="1" applyFill="1" applyBorder="1" applyAlignment="1">
      <alignment horizontal="center" vertical="center"/>
    </xf>
    <xf numFmtId="1" fontId="68" fillId="46" borderId="23" xfId="0" applyNumberFormat="1" applyFont="1" applyFill="1" applyBorder="1" applyAlignment="1">
      <alignment horizontal="center" vertical="center"/>
    </xf>
    <xf numFmtId="1" fontId="68" fillId="46" borderId="22" xfId="0" applyNumberFormat="1" applyFont="1" applyFill="1" applyBorder="1" applyAlignment="1">
      <alignment horizontal="center" vertical="center"/>
    </xf>
    <xf numFmtId="1" fontId="16" fillId="46" borderId="56" xfId="0" applyNumberFormat="1" applyFont="1" applyFill="1" applyBorder="1" applyAlignment="1">
      <alignment horizontal="center" vertical="center"/>
    </xf>
    <xf numFmtId="49" fontId="40" fillId="46" borderId="12" xfId="0" applyNumberFormat="1" applyFont="1" applyFill="1" applyBorder="1" applyAlignment="1">
      <alignment horizontal="center" vertical="center" wrapText="1"/>
    </xf>
    <xf numFmtId="1" fontId="68" fillId="46" borderId="27" xfId="0" applyNumberFormat="1" applyFont="1" applyFill="1" applyBorder="1" applyAlignment="1">
      <alignment horizontal="center" vertical="center"/>
    </xf>
    <xf numFmtId="1" fontId="68" fillId="46" borderId="26" xfId="0" applyNumberFormat="1" applyFont="1" applyFill="1" applyBorder="1" applyAlignment="1">
      <alignment horizontal="center" vertical="center"/>
    </xf>
    <xf numFmtId="1" fontId="68" fillId="46" borderId="12" xfId="0" applyNumberFormat="1" applyFont="1" applyFill="1" applyBorder="1" applyAlignment="1">
      <alignment horizontal="center" vertical="center"/>
    </xf>
    <xf numFmtId="1" fontId="68" fillId="46" borderId="38" xfId="0" applyNumberFormat="1" applyFont="1" applyFill="1" applyBorder="1" applyAlignment="1">
      <alignment horizontal="center" vertical="center"/>
    </xf>
    <xf numFmtId="1" fontId="16" fillId="46" borderId="41" xfId="0" applyNumberFormat="1" applyFont="1" applyFill="1" applyBorder="1" applyAlignment="1">
      <alignment horizontal="center" vertical="center"/>
    </xf>
    <xf numFmtId="1" fontId="68" fillId="46" borderId="49" xfId="0" applyNumberFormat="1" applyFont="1" applyFill="1" applyBorder="1" applyAlignment="1">
      <alignment horizontal="center" vertical="center"/>
    </xf>
    <xf numFmtId="1" fontId="68" fillId="46" borderId="60" xfId="0" applyNumberFormat="1" applyFont="1" applyFill="1" applyBorder="1" applyAlignment="1">
      <alignment horizontal="center" vertical="center"/>
    </xf>
    <xf numFmtId="1" fontId="40" fillId="46" borderId="22" xfId="0" applyNumberFormat="1" applyFont="1" applyFill="1" applyBorder="1" applyAlignment="1">
      <alignment horizontal="center" vertical="center"/>
    </xf>
    <xf numFmtId="1" fontId="40" fillId="46" borderId="35" xfId="0" applyNumberFormat="1" applyFont="1" applyFill="1" applyBorder="1" applyAlignment="1">
      <alignment horizontal="center" vertical="center"/>
    </xf>
    <xf numFmtId="1" fontId="40" fillId="46" borderId="23" xfId="0" applyNumberFormat="1" applyFont="1" applyFill="1" applyBorder="1" applyAlignment="1">
      <alignment horizontal="center" vertical="center"/>
    </xf>
    <xf numFmtId="1" fontId="48" fillId="46" borderId="12" xfId="0" applyNumberFormat="1" applyFont="1" applyFill="1" applyBorder="1" applyAlignment="1">
      <alignment horizontal="center" vertical="center"/>
    </xf>
    <xf numFmtId="0" fontId="40" fillId="46" borderId="12" xfId="0" applyFont="1" applyFill="1" applyBorder="1" applyAlignment="1">
      <alignment horizontal="center" vertical="center"/>
    </xf>
    <xf numFmtId="0" fontId="40" fillId="46" borderId="22" xfId="0" applyFont="1" applyFill="1" applyBorder="1" applyAlignment="1">
      <alignment vertical="center" wrapText="1"/>
    </xf>
    <xf numFmtId="1" fontId="23" fillId="46" borderId="12" xfId="0" applyNumberFormat="1" applyFont="1" applyFill="1" applyBorder="1" applyAlignment="1">
      <alignment horizontal="center" vertical="center"/>
    </xf>
    <xf numFmtId="1" fontId="23" fillId="46" borderId="38" xfId="0" applyNumberFormat="1" applyFont="1" applyFill="1" applyBorder="1" applyAlignment="1">
      <alignment horizontal="center" vertical="center"/>
    </xf>
    <xf numFmtId="1" fontId="40" fillId="46" borderId="12" xfId="0" applyNumberFormat="1" applyFont="1" applyFill="1" applyBorder="1" applyAlignment="1">
      <alignment horizontal="center" vertical="center"/>
    </xf>
    <xf numFmtId="1" fontId="40" fillId="46" borderId="38" xfId="0" applyNumberFormat="1" applyFont="1" applyFill="1" applyBorder="1" applyAlignment="1">
      <alignment horizontal="center" vertical="center"/>
    </xf>
    <xf numFmtId="0" fontId="40" fillId="46" borderId="11" xfId="0" applyNumberFormat="1" applyFont="1" applyFill="1" applyBorder="1" applyAlignment="1">
      <alignment horizontal="center" vertical="center"/>
    </xf>
    <xf numFmtId="0" fontId="16" fillId="46" borderId="17" xfId="0" applyFont="1" applyFill="1" applyBorder="1" applyAlignment="1">
      <alignment horizontal="center" vertical="center"/>
    </xf>
    <xf numFmtId="0" fontId="16" fillId="46" borderId="32" xfId="0" applyFont="1" applyFill="1" applyBorder="1" applyAlignment="1">
      <alignment horizontal="right" vertical="center" wrapText="1"/>
    </xf>
    <xf numFmtId="49" fontId="16" fillId="46" borderId="17" xfId="0" applyNumberFormat="1" applyFont="1" applyFill="1" applyBorder="1" applyAlignment="1">
      <alignment horizontal="center" vertical="center" wrapText="1"/>
    </xf>
    <xf numFmtId="49" fontId="16" fillId="46" borderId="24" xfId="0" applyNumberFormat="1" applyFont="1" applyFill="1" applyBorder="1" applyAlignment="1">
      <alignment horizontal="center" vertical="center"/>
    </xf>
    <xf numFmtId="0" fontId="16" fillId="46" borderId="30" xfId="0" applyNumberFormat="1" applyFont="1" applyFill="1" applyBorder="1" applyAlignment="1">
      <alignment horizontal="center" vertical="center"/>
    </xf>
    <xf numFmtId="1" fontId="16" fillId="46" borderId="34" xfId="0" applyNumberFormat="1" applyFont="1" applyFill="1" applyBorder="1" applyAlignment="1">
      <alignment horizontal="center" vertical="center"/>
    </xf>
    <xf numFmtId="1" fontId="16" fillId="46" borderId="17" xfId="0" applyNumberFormat="1" applyFont="1" applyFill="1" applyBorder="1" applyAlignment="1">
      <alignment horizontal="center" vertical="center"/>
    </xf>
    <xf numFmtId="1" fontId="16" fillId="46" borderId="37" xfId="0" applyNumberFormat="1" applyFont="1" applyFill="1" applyBorder="1" applyAlignment="1">
      <alignment horizontal="center" vertical="center"/>
    </xf>
    <xf numFmtId="1" fontId="16" fillId="46" borderId="44" xfId="0" applyNumberFormat="1" applyFont="1" applyFill="1" applyBorder="1" applyAlignment="1">
      <alignment horizontal="center" vertical="center"/>
    </xf>
    <xf numFmtId="1" fontId="23" fillId="46" borderId="30" xfId="0" applyNumberFormat="1" applyFont="1" applyFill="1" applyBorder="1" applyAlignment="1">
      <alignment horizontal="center" vertical="center"/>
    </xf>
    <xf numFmtId="1" fontId="16" fillId="46" borderId="24" xfId="0" applyNumberFormat="1" applyFont="1" applyFill="1" applyBorder="1" applyAlignment="1">
      <alignment horizontal="center" vertical="center"/>
    </xf>
    <xf numFmtId="1" fontId="40" fillId="46" borderId="32" xfId="0" applyNumberFormat="1" applyFont="1" applyFill="1" applyBorder="1" applyAlignment="1">
      <alignment horizontal="center" vertical="center"/>
    </xf>
    <xf numFmtId="1" fontId="16" fillId="46" borderId="32" xfId="0" applyNumberFormat="1" applyFont="1" applyFill="1" applyBorder="1" applyAlignment="1">
      <alignment horizontal="center" vertical="center"/>
    </xf>
    <xf numFmtId="1" fontId="16" fillId="46" borderId="30" xfId="0" applyNumberFormat="1" applyFont="1" applyFill="1" applyBorder="1" applyAlignment="1">
      <alignment horizontal="center" vertical="center"/>
    </xf>
    <xf numFmtId="1" fontId="34" fillId="46" borderId="17" xfId="0" applyNumberFormat="1" applyFont="1" applyFill="1" applyBorder="1" applyAlignment="1">
      <alignment horizontal="center" vertical="center"/>
    </xf>
    <xf numFmtId="1" fontId="16" fillId="46" borderId="30" xfId="0" applyNumberFormat="1" applyFont="1" applyFill="1" applyBorder="1" applyAlignment="1">
      <alignment horizontal="center" vertical="center" wrapText="1"/>
    </xf>
    <xf numFmtId="0" fontId="42" fillId="46" borderId="21" xfId="0" applyFont="1" applyFill="1" applyBorder="1" applyAlignment="1">
      <alignment horizontal="center" vertical="center" wrapText="1"/>
    </xf>
    <xf numFmtId="49" fontId="16" fillId="46" borderId="18" xfId="0" applyNumberFormat="1" applyFont="1" applyFill="1" applyBorder="1" applyAlignment="1">
      <alignment horizontal="center" vertical="center" wrapText="1"/>
    </xf>
    <xf numFmtId="49" fontId="16" fillId="46" borderId="20" xfId="0" applyNumberFormat="1" applyFont="1" applyFill="1" applyBorder="1" applyAlignment="1">
      <alignment horizontal="center" vertical="center"/>
    </xf>
    <xf numFmtId="1" fontId="34" fillId="46" borderId="18" xfId="0" applyNumberFormat="1" applyFont="1" applyFill="1" applyBorder="1" applyAlignment="1">
      <alignment horizontal="center" vertical="center"/>
    </xf>
    <xf numFmtId="1" fontId="34" fillId="46" borderId="20" xfId="0" applyNumberFormat="1" applyFont="1" applyFill="1" applyBorder="1" applyAlignment="1">
      <alignment horizontal="center" vertical="center" wrapText="1"/>
    </xf>
    <xf numFmtId="1" fontId="34" fillId="46" borderId="19" xfId="0" applyNumberFormat="1" applyFont="1" applyFill="1" applyBorder="1" applyAlignment="1">
      <alignment horizontal="center" vertical="center" wrapText="1"/>
    </xf>
    <xf numFmtId="0" fontId="4" fillId="46" borderId="55" xfId="0" applyFont="1" applyFill="1" applyBorder="1" applyAlignment="1">
      <alignment horizontal="center" vertical="center"/>
    </xf>
    <xf numFmtId="0" fontId="4" fillId="46" borderId="53" xfId="0" applyFont="1" applyFill="1" applyBorder="1" applyAlignment="1">
      <alignment vertical="center" wrapText="1"/>
    </xf>
    <xf numFmtId="49" fontId="16" fillId="46" borderId="55" xfId="0" applyNumberFormat="1" applyFont="1" applyFill="1" applyBorder="1" applyAlignment="1">
      <alignment horizontal="center" vertical="center" wrapText="1"/>
    </xf>
    <xf numFmtId="49" fontId="4" fillId="46" borderId="52" xfId="0" applyNumberFormat="1" applyFont="1" applyFill="1" applyBorder="1" applyAlignment="1">
      <alignment horizontal="center" vertical="center"/>
    </xf>
    <xf numFmtId="1" fontId="4" fillId="46" borderId="47" xfId="0" applyNumberFormat="1" applyFont="1" applyFill="1" applyBorder="1" applyAlignment="1">
      <alignment horizontal="center" vertical="center"/>
    </xf>
    <xf numFmtId="1" fontId="4" fillId="46" borderId="55" xfId="0" applyNumberFormat="1" applyFont="1" applyFill="1" applyBorder="1" applyAlignment="1">
      <alignment horizontal="center" vertical="center"/>
    </xf>
    <xf numFmtId="1" fontId="4" fillId="46" borderId="54" xfId="0" applyNumberFormat="1" applyFont="1" applyFill="1" applyBorder="1" applyAlignment="1">
      <alignment horizontal="center" vertical="center"/>
    </xf>
    <xf numFmtId="1" fontId="4" fillId="46" borderId="56" xfId="0" applyNumberFormat="1" applyFont="1" applyFill="1" applyBorder="1" applyAlignment="1">
      <alignment horizontal="center" vertical="center"/>
    </xf>
    <xf numFmtId="1" fontId="4" fillId="46" borderId="57" xfId="0" applyNumberFormat="1" applyFont="1" applyFill="1" applyBorder="1" applyAlignment="1">
      <alignment horizontal="center" vertical="center"/>
    </xf>
    <xf numFmtId="1" fontId="40" fillId="46" borderId="53" xfId="0" applyNumberFormat="1" applyFont="1" applyFill="1" applyBorder="1" applyAlignment="1">
      <alignment horizontal="center" vertical="center"/>
    </xf>
    <xf numFmtId="1" fontId="34" fillId="46" borderId="55" xfId="0" applyNumberFormat="1" applyFont="1" applyFill="1" applyBorder="1" applyAlignment="1">
      <alignment horizontal="center" vertical="center"/>
    </xf>
    <xf numFmtId="1" fontId="34" fillId="46" borderId="54" xfId="0" applyNumberFormat="1" applyFont="1" applyFill="1" applyBorder="1" applyAlignment="1">
      <alignment horizontal="center" vertical="center" wrapText="1"/>
    </xf>
    <xf numFmtId="1" fontId="34" fillId="46" borderId="52" xfId="0" applyNumberFormat="1" applyFont="1" applyFill="1" applyBorder="1" applyAlignment="1">
      <alignment horizontal="center" vertical="center" wrapText="1"/>
    </xf>
    <xf numFmtId="49" fontId="16" fillId="46" borderId="22" xfId="0" applyNumberFormat="1" applyFont="1" applyFill="1" applyBorder="1" applyAlignment="1">
      <alignment horizontal="center" vertical="center"/>
    </xf>
    <xf numFmtId="1" fontId="77" fillId="46" borderId="23" xfId="0" applyNumberFormat="1" applyFont="1" applyFill="1" applyBorder="1" applyAlignment="1">
      <alignment horizontal="center" vertical="center"/>
    </xf>
    <xf numFmtId="0" fontId="23" fillId="46" borderId="22" xfId="0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vertical="center" wrapText="1"/>
    </xf>
    <xf numFmtId="49" fontId="23" fillId="46" borderId="12" xfId="0" applyNumberFormat="1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vertical="center" wrapText="1"/>
    </xf>
    <xf numFmtId="49" fontId="4" fillId="46" borderId="22" xfId="0" applyNumberFormat="1" applyFont="1" applyFill="1" applyBorder="1" applyAlignment="1">
      <alignment horizontal="center" vertical="center"/>
    </xf>
    <xf numFmtId="1" fontId="4" fillId="46" borderId="35" xfId="0" applyNumberFormat="1" applyFont="1" applyFill="1" applyBorder="1" applyAlignment="1">
      <alignment horizontal="center" vertical="center"/>
    </xf>
    <xf numFmtId="1" fontId="4" fillId="46" borderId="12" xfId="0" applyNumberFormat="1" applyFont="1" applyFill="1" applyBorder="1" applyAlignment="1">
      <alignment horizontal="center" vertical="center"/>
    </xf>
    <xf numFmtId="1" fontId="4" fillId="46" borderId="11" xfId="0" applyNumberFormat="1" applyFont="1" applyFill="1" applyBorder="1" applyAlignment="1">
      <alignment horizontal="center" vertical="center"/>
    </xf>
    <xf numFmtId="1" fontId="4" fillId="46" borderId="38" xfId="0" applyNumberFormat="1" applyFont="1" applyFill="1" applyBorder="1" applyAlignment="1">
      <alignment horizontal="center" vertical="center"/>
    </xf>
    <xf numFmtId="1" fontId="4" fillId="46" borderId="43" xfId="0" applyNumberFormat="1" applyFont="1" applyFill="1" applyBorder="1" applyAlignment="1">
      <alignment horizontal="center" vertical="center"/>
    </xf>
    <xf numFmtId="1" fontId="4" fillId="46" borderId="11" xfId="0" applyNumberFormat="1" applyFont="1" applyFill="1" applyBorder="1" applyAlignment="1">
      <alignment horizontal="center" vertical="center"/>
    </xf>
    <xf numFmtId="1" fontId="4" fillId="46" borderId="12" xfId="0" applyNumberFormat="1" applyFont="1" applyFill="1" applyBorder="1" applyAlignment="1">
      <alignment horizontal="center" vertical="center"/>
    </xf>
    <xf numFmtId="1" fontId="4" fillId="46" borderId="38" xfId="0" applyNumberFormat="1" applyFont="1" applyFill="1" applyBorder="1" applyAlignment="1">
      <alignment horizontal="center" vertical="center"/>
    </xf>
    <xf numFmtId="1" fontId="34" fillId="46" borderId="11" xfId="0" applyNumberFormat="1" applyFont="1" applyFill="1" applyBorder="1" applyAlignment="1">
      <alignment horizontal="center" vertical="center" wrapText="1"/>
    </xf>
    <xf numFmtId="1" fontId="34" fillId="46" borderId="22" xfId="0" applyNumberFormat="1" applyFont="1" applyFill="1" applyBorder="1" applyAlignment="1">
      <alignment horizontal="center" vertical="center" wrapText="1"/>
    </xf>
    <xf numFmtId="49" fontId="0" fillId="46" borderId="11" xfId="0" applyNumberFormat="1" applyFill="1" applyBorder="1" applyAlignment="1">
      <alignment horizontal="center" vertical="center" wrapText="1"/>
    </xf>
    <xf numFmtId="49" fontId="74" fillId="46" borderId="11" xfId="0" applyNumberFormat="1" applyFont="1" applyFill="1" applyBorder="1" applyAlignment="1">
      <alignment horizontal="center" vertical="center" wrapText="1"/>
    </xf>
    <xf numFmtId="0" fontId="23" fillId="46" borderId="26" xfId="0" applyFont="1" applyFill="1" applyBorder="1" applyAlignment="1">
      <alignment horizontal="center" vertical="center"/>
    </xf>
    <xf numFmtId="1" fontId="16" fillId="46" borderId="12" xfId="0" applyNumberFormat="1" applyFont="1" applyFill="1" applyBorder="1" applyAlignment="1">
      <alignment horizontal="center" vertical="center"/>
    </xf>
    <xf numFmtId="1" fontId="16" fillId="46" borderId="38" xfId="0" applyNumberFormat="1" applyFont="1" applyFill="1" applyBorder="1" applyAlignment="1">
      <alignment horizontal="center" vertical="center"/>
    </xf>
    <xf numFmtId="1" fontId="16" fillId="46" borderId="11" xfId="0" applyNumberFormat="1" applyFont="1" applyFill="1" applyBorder="1" applyAlignment="1">
      <alignment horizontal="center" vertical="center"/>
    </xf>
    <xf numFmtId="1" fontId="16" fillId="46" borderId="23" xfId="0" applyNumberFormat="1" applyFont="1" applyFill="1" applyBorder="1" applyAlignment="1">
      <alignment horizontal="center" vertical="center"/>
    </xf>
    <xf numFmtId="1" fontId="16" fillId="46" borderId="22" xfId="0" applyNumberFormat="1" applyFont="1" applyFill="1" applyBorder="1" applyAlignment="1">
      <alignment horizontal="center" vertical="center"/>
    </xf>
    <xf numFmtId="1" fontId="16" fillId="46" borderId="25" xfId="0" applyNumberFormat="1" applyFont="1" applyFill="1" applyBorder="1" applyAlignment="1">
      <alignment horizontal="center" vertical="center"/>
    </xf>
    <xf numFmtId="1" fontId="16" fillId="46" borderId="39" xfId="0" applyNumberFormat="1" applyFont="1" applyFill="1" applyBorder="1" applyAlignment="1">
      <alignment horizontal="center" vertical="center"/>
    </xf>
    <xf numFmtId="1" fontId="16" fillId="46" borderId="27" xfId="0" applyNumberFormat="1" applyFont="1" applyFill="1" applyBorder="1" applyAlignment="1">
      <alignment horizontal="center" vertical="center"/>
    </xf>
    <xf numFmtId="1" fontId="16" fillId="46" borderId="26" xfId="0" applyNumberFormat="1" applyFont="1" applyFill="1" applyBorder="1" applyAlignment="1">
      <alignment horizontal="center" vertical="center"/>
    </xf>
    <xf numFmtId="1" fontId="16" fillId="46" borderId="35" xfId="0" applyNumberFormat="1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horizontal="right" vertical="center" wrapText="1"/>
    </xf>
    <xf numFmtId="1" fontId="23" fillId="46" borderId="23" xfId="0" applyNumberFormat="1" applyFont="1" applyFill="1" applyBorder="1" applyAlignment="1">
      <alignment horizontal="center" vertical="center"/>
    </xf>
    <xf numFmtId="0" fontId="4" fillId="46" borderId="21" xfId="0" applyFont="1" applyFill="1" applyBorder="1" applyAlignment="1">
      <alignment horizontal="left" vertical="center" wrapText="1"/>
    </xf>
    <xf numFmtId="49" fontId="16" fillId="46" borderId="20" xfId="0" applyNumberFormat="1" applyFont="1" applyFill="1" applyBorder="1" applyAlignment="1">
      <alignment horizontal="center" vertical="center"/>
    </xf>
    <xf numFmtId="49" fontId="4" fillId="46" borderId="19" xfId="0" applyNumberFormat="1" applyFont="1" applyFill="1" applyBorder="1" applyAlignment="1">
      <alignment horizontal="center" vertical="center"/>
    </xf>
    <xf numFmtId="1" fontId="27" fillId="46" borderId="20" xfId="0" applyNumberFormat="1" applyFont="1" applyFill="1" applyBorder="1" applyAlignment="1">
      <alignment horizontal="center" vertical="center"/>
    </xf>
    <xf numFmtId="1" fontId="50" fillId="46" borderId="21" xfId="0" applyNumberFormat="1" applyFont="1" applyFill="1" applyBorder="1" applyAlignment="1">
      <alignment horizontal="center" vertical="center"/>
    </xf>
    <xf numFmtId="1" fontId="16" fillId="46" borderId="19" xfId="0" applyNumberFormat="1" applyFont="1" applyFill="1" applyBorder="1" applyAlignment="1">
      <alignment horizontal="center" vertical="center" wrapText="1"/>
    </xf>
    <xf numFmtId="0" fontId="16" fillId="46" borderId="49" xfId="0" applyFont="1" applyFill="1" applyBorder="1" applyAlignment="1">
      <alignment horizontal="center" vertical="center"/>
    </xf>
    <xf numFmtId="0" fontId="16" fillId="46" borderId="59" xfId="0" applyFont="1" applyFill="1" applyBorder="1" applyAlignment="1">
      <alignment vertical="center" wrapText="1"/>
    </xf>
    <xf numFmtId="49" fontId="16" fillId="46" borderId="50" xfId="0" applyNumberFormat="1" applyFont="1" applyFill="1" applyBorder="1" applyAlignment="1">
      <alignment horizontal="center" vertical="center"/>
    </xf>
    <xf numFmtId="1" fontId="16" fillId="46" borderId="49" xfId="0" applyNumberFormat="1" applyFont="1" applyFill="1" applyBorder="1" applyAlignment="1">
      <alignment horizontal="center" vertical="center"/>
    </xf>
    <xf numFmtId="1" fontId="16" fillId="46" borderId="60" xfId="0" applyNumberFormat="1" applyFont="1" applyFill="1" applyBorder="1" applyAlignment="1">
      <alignment horizontal="center" vertical="center"/>
    </xf>
    <xf numFmtId="1" fontId="16" fillId="46" borderId="46" xfId="0" applyNumberFormat="1" applyFont="1" applyFill="1" applyBorder="1" applyAlignment="1">
      <alignment horizontal="center" vertical="center"/>
    </xf>
    <xf numFmtId="0" fontId="23" fillId="46" borderId="50" xfId="0" applyFont="1" applyFill="1" applyBorder="1" applyAlignment="1">
      <alignment horizontal="center" vertical="center"/>
    </xf>
    <xf numFmtId="1" fontId="40" fillId="46" borderId="59" xfId="0" applyNumberFormat="1" applyFont="1" applyFill="1" applyBorder="1" applyAlignment="1">
      <alignment horizontal="center" vertical="center"/>
    </xf>
    <xf numFmtId="1" fontId="16" fillId="46" borderId="59" xfId="0" applyNumberFormat="1" applyFont="1" applyFill="1" applyBorder="1" applyAlignment="1">
      <alignment horizontal="center" vertical="center"/>
    </xf>
    <xf numFmtId="1" fontId="16" fillId="46" borderId="50" xfId="0" applyNumberFormat="1" applyFont="1" applyFill="1" applyBorder="1" applyAlignment="1">
      <alignment horizontal="center" vertical="center"/>
    </xf>
    <xf numFmtId="1" fontId="34" fillId="46" borderId="24" xfId="0" applyNumberFormat="1" applyFont="1" applyFill="1" applyBorder="1" applyAlignment="1">
      <alignment horizontal="center" vertical="center" wrapText="1"/>
    </xf>
    <xf numFmtId="1" fontId="34" fillId="46" borderId="30" xfId="0" applyNumberFormat="1" applyFont="1" applyFill="1" applyBorder="1" applyAlignment="1">
      <alignment horizontal="center" vertical="center" wrapText="1"/>
    </xf>
    <xf numFmtId="0" fontId="4" fillId="46" borderId="61" xfId="0" applyFont="1" applyFill="1" applyBorder="1" applyAlignment="1">
      <alignment horizontal="center" vertical="center"/>
    </xf>
    <xf numFmtId="0" fontId="4" fillId="46" borderId="62" xfId="0" applyFont="1" applyFill="1" applyBorder="1" applyAlignment="1">
      <alignment horizontal="right" vertical="center" wrapText="1"/>
    </xf>
    <xf numFmtId="49" fontId="16" fillId="46" borderId="61" xfId="0" applyNumberFormat="1" applyFont="1" applyFill="1" applyBorder="1" applyAlignment="1">
      <alignment horizontal="center" vertical="center" wrapText="1"/>
    </xf>
    <xf numFmtId="49" fontId="16" fillId="46" borderId="10" xfId="0" applyNumberFormat="1" applyFont="1" applyFill="1" applyBorder="1" applyAlignment="1">
      <alignment horizontal="center" vertical="center"/>
    </xf>
    <xf numFmtId="1" fontId="16" fillId="46" borderId="63" xfId="0" applyNumberFormat="1" applyFont="1" applyFill="1" applyBorder="1" applyAlignment="1">
      <alignment horizontal="center" vertical="center"/>
    </xf>
    <xf numFmtId="1" fontId="16" fillId="46" borderId="28" xfId="0" applyNumberFormat="1" applyFont="1" applyFill="1" applyBorder="1" applyAlignment="1">
      <alignment horizontal="center" vertical="center"/>
    </xf>
    <xf numFmtId="1" fontId="16" fillId="46" borderId="64" xfId="0" applyNumberFormat="1" applyFont="1" applyFill="1" applyBorder="1" applyAlignment="1">
      <alignment horizontal="center" vertical="center"/>
    </xf>
    <xf numFmtId="1" fontId="16" fillId="46" borderId="65" xfId="0" applyNumberFormat="1" applyFont="1" applyFill="1" applyBorder="1" applyAlignment="1">
      <alignment horizontal="center" vertical="center"/>
    </xf>
    <xf numFmtId="1" fontId="16" fillId="46" borderId="66" xfId="0" applyNumberFormat="1" applyFont="1" applyFill="1" applyBorder="1" applyAlignment="1">
      <alignment horizontal="center" vertical="center"/>
    </xf>
    <xf numFmtId="0" fontId="23" fillId="46" borderId="67" xfId="0" applyFont="1" applyFill="1" applyBorder="1" applyAlignment="1">
      <alignment horizontal="center" vertical="center"/>
    </xf>
    <xf numFmtId="1" fontId="16" fillId="46" borderId="42" xfId="0" applyNumberFormat="1" applyFont="1" applyFill="1" applyBorder="1" applyAlignment="1">
      <alignment horizontal="center" vertical="center"/>
    </xf>
    <xf numFmtId="1" fontId="40" fillId="46" borderId="68" xfId="0" applyNumberFormat="1" applyFont="1" applyFill="1" applyBorder="1" applyAlignment="1">
      <alignment horizontal="center" vertical="center"/>
    </xf>
    <xf numFmtId="1" fontId="16" fillId="46" borderId="68" xfId="0" applyNumberFormat="1" applyFont="1" applyFill="1" applyBorder="1" applyAlignment="1">
      <alignment horizontal="center" vertical="center"/>
    </xf>
    <xf numFmtId="1" fontId="16" fillId="46" borderId="67" xfId="0" applyNumberFormat="1" applyFont="1" applyFill="1" applyBorder="1" applyAlignment="1">
      <alignment horizontal="center" vertical="center"/>
    </xf>
    <xf numFmtId="1" fontId="16" fillId="46" borderId="69" xfId="0" applyNumberFormat="1" applyFont="1" applyFill="1" applyBorder="1" applyAlignment="1">
      <alignment horizontal="center" vertical="center"/>
    </xf>
    <xf numFmtId="0" fontId="16" fillId="46" borderId="14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right" vertical="center" wrapText="1"/>
    </xf>
    <xf numFmtId="1" fontId="4" fillId="46" borderId="18" xfId="0" applyNumberFormat="1" applyFont="1" applyFill="1" applyBorder="1" applyAlignment="1">
      <alignment horizontal="center" vertical="center"/>
    </xf>
    <xf numFmtId="1" fontId="4" fillId="46" borderId="20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vertical="center"/>
    </xf>
    <xf numFmtId="1" fontId="4" fillId="46" borderId="36" xfId="0" applyNumberFormat="1" applyFont="1" applyFill="1" applyBorder="1" applyAlignment="1">
      <alignment horizontal="center" vertical="center"/>
    </xf>
    <xf numFmtId="1" fontId="50" fillId="46" borderId="20" xfId="0" applyNumberFormat="1" applyFont="1" applyFill="1" applyBorder="1" applyAlignment="1">
      <alignment horizontal="center" vertical="center"/>
    </xf>
    <xf numFmtId="1" fontId="27" fillId="46" borderId="20" xfId="0" applyNumberFormat="1" applyFont="1" applyFill="1" applyBorder="1" applyAlignment="1">
      <alignment horizontal="center" vertical="center"/>
    </xf>
    <xf numFmtId="1" fontId="50" fillId="46" borderId="20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vertical="center"/>
    </xf>
    <xf numFmtId="2" fontId="10" fillId="46" borderId="18" xfId="0" applyNumberFormat="1" applyFont="1" applyFill="1" applyBorder="1" applyAlignment="1">
      <alignment horizontal="center" vertical="center"/>
    </xf>
    <xf numFmtId="2" fontId="52" fillId="46" borderId="20" xfId="0" applyNumberFormat="1" applyFont="1" applyFill="1" applyBorder="1" applyAlignment="1">
      <alignment horizontal="center" vertical="center"/>
    </xf>
    <xf numFmtId="2" fontId="52" fillId="46" borderId="21" xfId="0" applyNumberFormat="1" applyFont="1" applyFill="1" applyBorder="1" applyAlignment="1">
      <alignment horizontal="center" vertical="center"/>
    </xf>
    <xf numFmtId="2" fontId="52" fillId="46" borderId="19" xfId="0" applyNumberFormat="1" applyFont="1" applyFill="1" applyBorder="1" applyAlignment="1">
      <alignment horizontal="center" vertical="center"/>
    </xf>
    <xf numFmtId="2" fontId="52" fillId="46" borderId="18" xfId="0" applyNumberFormat="1" applyFont="1" applyFill="1" applyBorder="1" applyAlignment="1">
      <alignment horizontal="center" vertical="center"/>
    </xf>
    <xf numFmtId="1" fontId="4" fillId="46" borderId="21" xfId="0" applyNumberFormat="1" applyFont="1" applyFill="1" applyBorder="1" applyAlignment="1">
      <alignment horizontal="center" vertical="center"/>
    </xf>
    <xf numFmtId="2" fontId="6" fillId="46" borderId="18" xfId="0" applyNumberFormat="1" applyFont="1" applyFill="1" applyBorder="1" applyAlignment="1">
      <alignment horizontal="center" vertical="center"/>
    </xf>
    <xf numFmtId="2" fontId="6" fillId="46" borderId="40" xfId="0" applyNumberFormat="1" applyFont="1" applyFill="1" applyBorder="1" applyAlignment="1">
      <alignment horizontal="center" vertical="center"/>
    </xf>
    <xf numFmtId="2" fontId="56" fillId="46" borderId="20" xfId="0" applyNumberFormat="1" applyFont="1" applyFill="1" applyBorder="1" applyAlignment="1">
      <alignment horizontal="center" vertical="center"/>
    </xf>
    <xf numFmtId="2" fontId="37" fillId="46" borderId="20" xfId="0" applyNumberFormat="1" applyFont="1" applyFill="1" applyBorder="1" applyAlignment="1">
      <alignment horizontal="center" vertical="center"/>
    </xf>
    <xf numFmtId="2" fontId="6" fillId="46" borderId="20" xfId="0" applyNumberFormat="1" applyFont="1" applyFill="1" applyBorder="1" applyAlignment="1">
      <alignment horizontal="center" vertical="center"/>
    </xf>
    <xf numFmtId="2" fontId="6" fillId="46" borderId="21" xfId="0" applyNumberFormat="1" applyFont="1" applyFill="1" applyBorder="1" applyAlignment="1">
      <alignment horizontal="center" vertical="center"/>
    </xf>
    <xf numFmtId="2" fontId="6" fillId="46" borderId="19" xfId="0" applyNumberFormat="1" applyFont="1" applyFill="1" applyBorder="1" applyAlignment="1">
      <alignment horizontal="center" vertical="center"/>
    </xf>
    <xf numFmtId="2" fontId="6" fillId="46" borderId="36" xfId="0" applyNumberFormat="1" applyFont="1" applyFill="1" applyBorder="1" applyAlignment="1">
      <alignment horizontal="center" vertical="center"/>
    </xf>
    <xf numFmtId="2" fontId="44" fillId="46" borderId="18" xfId="0" applyNumberFormat="1" applyFont="1" applyFill="1" applyBorder="1" applyAlignment="1">
      <alignment horizontal="center" vertical="center"/>
    </xf>
    <xf numFmtId="2" fontId="3" fillId="46" borderId="20" xfId="0" applyNumberFormat="1" applyFont="1" applyFill="1" applyBorder="1" applyAlignment="1">
      <alignment horizontal="center" vertical="center"/>
    </xf>
    <xf numFmtId="2" fontId="44" fillId="46" borderId="19" xfId="0" applyNumberFormat="1" applyFont="1" applyFill="1" applyBorder="1" applyAlignment="1">
      <alignment horizontal="center" vertical="center" wrapText="1"/>
    </xf>
    <xf numFmtId="2" fontId="33" fillId="46" borderId="18" xfId="0" applyNumberFormat="1" applyFont="1" applyFill="1" applyBorder="1" applyAlignment="1">
      <alignment horizontal="center" vertical="center"/>
    </xf>
    <xf numFmtId="2" fontId="33" fillId="46" borderId="40" xfId="0" applyNumberFormat="1" applyFont="1" applyFill="1" applyBorder="1" applyAlignment="1">
      <alignment horizontal="center" vertical="center"/>
    </xf>
    <xf numFmtId="2" fontId="33" fillId="46" borderId="58" xfId="0" applyNumberFormat="1" applyFont="1" applyFill="1" applyBorder="1" applyAlignment="1">
      <alignment horizontal="center" vertical="center"/>
    </xf>
    <xf numFmtId="2" fontId="33" fillId="46" borderId="19" xfId="0" applyNumberFormat="1" applyFont="1" applyFill="1" applyBorder="1" applyAlignment="1">
      <alignment horizontal="center" vertical="center"/>
    </xf>
    <xf numFmtId="49" fontId="16" fillId="46" borderId="18" xfId="0" applyNumberFormat="1" applyFont="1" applyFill="1" applyBorder="1" applyAlignment="1">
      <alignment horizontal="right" vertical="center" wrapText="1"/>
    </xf>
    <xf numFmtId="0" fontId="27" fillId="46" borderId="18" xfId="0" applyFont="1" applyFill="1" applyBorder="1" applyAlignment="1">
      <alignment horizontal="center" vertical="center"/>
    </xf>
    <xf numFmtId="0" fontId="27" fillId="46" borderId="40" xfId="0" applyFont="1" applyFill="1" applyBorder="1" applyAlignment="1">
      <alignment horizontal="center" vertical="center"/>
    </xf>
    <xf numFmtId="0" fontId="27" fillId="46" borderId="58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1" fontId="12" fillId="46" borderId="36" xfId="0" applyNumberFormat="1" applyFont="1" applyFill="1" applyBorder="1" applyAlignment="1">
      <alignment horizontal="center" vertical="center"/>
    </xf>
    <xf numFmtId="0" fontId="4" fillId="46" borderId="33" xfId="0" applyFont="1" applyFill="1" applyBorder="1" applyAlignment="1">
      <alignment horizontal="center" vertical="center"/>
    </xf>
    <xf numFmtId="0" fontId="6" fillId="46" borderId="31" xfId="0" applyFont="1" applyFill="1" applyBorder="1" applyAlignment="1">
      <alignment horizontal="center" vertical="center" wrapText="1"/>
    </xf>
    <xf numFmtId="0" fontId="34" fillId="46" borderId="53" xfId="0" applyFont="1" applyFill="1" applyBorder="1" applyAlignment="1">
      <alignment horizontal="left" vertical="center" wrapText="1"/>
    </xf>
    <xf numFmtId="0" fontId="34" fillId="46" borderId="70" xfId="0" applyFont="1" applyFill="1" applyBorder="1" applyAlignment="1">
      <alignment horizontal="left" vertical="center" wrapText="1"/>
    </xf>
    <xf numFmtId="1" fontId="4" fillId="46" borderId="71" xfId="0" applyNumberFormat="1" applyFont="1" applyFill="1" applyBorder="1" applyAlignment="1">
      <alignment horizontal="center" vertical="center"/>
    </xf>
    <xf numFmtId="1" fontId="4" fillId="46" borderId="57" xfId="0" applyNumberFormat="1" applyFont="1" applyFill="1" applyBorder="1" applyAlignment="1">
      <alignment horizontal="center" vertical="center"/>
    </xf>
    <xf numFmtId="0" fontId="0" fillId="46" borderId="57" xfId="0" applyFill="1" applyBorder="1" applyAlignment="1">
      <alignment vertical="center"/>
    </xf>
    <xf numFmtId="1" fontId="4" fillId="46" borderId="56" xfId="0" applyNumberFormat="1" applyFont="1" applyFill="1" applyBorder="1" applyAlignment="1">
      <alignment horizontal="center" vertical="center"/>
    </xf>
    <xf numFmtId="1" fontId="4" fillId="46" borderId="52" xfId="0" applyNumberFormat="1" applyFont="1" applyFill="1" applyBorder="1" applyAlignment="1">
      <alignment horizontal="center" vertical="center"/>
    </xf>
    <xf numFmtId="1" fontId="4" fillId="46" borderId="22" xfId="0" applyNumberFormat="1" applyFont="1" applyFill="1" applyBorder="1" applyAlignment="1">
      <alignment horizontal="center" vertical="center"/>
    </xf>
    <xf numFmtId="1" fontId="4" fillId="46" borderId="47" xfId="0" applyNumberFormat="1" applyFont="1" applyFill="1" applyBorder="1" applyAlignment="1">
      <alignment horizontal="center" vertical="center"/>
    </xf>
    <xf numFmtId="1" fontId="36" fillId="46" borderId="71" xfId="0" applyNumberFormat="1" applyFont="1" applyFill="1" applyBorder="1" applyAlignment="1">
      <alignment horizontal="center" vertical="center"/>
    </xf>
    <xf numFmtId="1" fontId="36" fillId="46" borderId="57" xfId="0" applyNumberFormat="1" applyFont="1" applyFill="1" applyBorder="1" applyAlignment="1">
      <alignment horizontal="center" vertical="center"/>
    </xf>
    <xf numFmtId="1" fontId="36" fillId="46" borderId="70" xfId="0" applyNumberFormat="1" applyFont="1" applyFill="1" applyBorder="1" applyAlignment="1">
      <alignment horizontal="center" vertical="center" wrapText="1"/>
    </xf>
    <xf numFmtId="0" fontId="4" fillId="46" borderId="29" xfId="0" applyFont="1" applyFill="1" applyBorder="1" applyAlignment="1">
      <alignment horizontal="center" vertical="center"/>
    </xf>
    <xf numFmtId="2" fontId="6" fillId="46" borderId="0" xfId="0" applyNumberFormat="1" applyFont="1" applyFill="1" applyBorder="1" applyAlignment="1">
      <alignment horizontal="center" vertical="center" wrapText="1"/>
    </xf>
    <xf numFmtId="0" fontId="34" fillId="46" borderId="23" xfId="0" applyFont="1" applyFill="1" applyBorder="1" applyAlignment="1">
      <alignment horizontal="left" vertical="center" wrapText="1"/>
    </xf>
    <xf numFmtId="0" fontId="34" fillId="46" borderId="72" xfId="0" applyFont="1" applyFill="1" applyBorder="1" applyAlignment="1">
      <alignment horizontal="left" vertical="center" wrapText="1"/>
    </xf>
    <xf numFmtId="174" fontId="10" fillId="46" borderId="73" xfId="0" applyNumberFormat="1" applyFont="1" applyFill="1" applyBorder="1" applyAlignment="1">
      <alignment horizontal="center" vertical="center"/>
    </xf>
    <xf numFmtId="1" fontId="10" fillId="46" borderId="45" xfId="0" applyNumberFormat="1" applyFont="1" applyFill="1" applyBorder="1" applyAlignment="1">
      <alignment horizontal="center" vertical="center"/>
    </xf>
    <xf numFmtId="0" fontId="24" fillId="46" borderId="45" xfId="0" applyFont="1" applyFill="1" applyBorder="1" applyAlignment="1">
      <alignment vertical="center"/>
    </xf>
    <xf numFmtId="1" fontId="10" fillId="46" borderId="39" xfId="0" applyNumberFormat="1" applyFont="1" applyFill="1" applyBorder="1" applyAlignment="1">
      <alignment horizontal="center" vertical="center"/>
    </xf>
    <xf numFmtId="1" fontId="10" fillId="46" borderId="26" xfId="0" applyNumberFormat="1" applyFont="1" applyFill="1" applyBorder="1" applyAlignment="1">
      <alignment horizontal="center" vertical="center"/>
    </xf>
    <xf numFmtId="1" fontId="10" fillId="46" borderId="22" xfId="0" applyNumberFormat="1" applyFont="1" applyFill="1" applyBorder="1" applyAlignment="1">
      <alignment horizontal="center" vertical="center"/>
    </xf>
    <xf numFmtId="1" fontId="10" fillId="46" borderId="48" xfId="0" applyNumberFormat="1" applyFont="1" applyFill="1" applyBorder="1" applyAlignment="1">
      <alignment horizontal="center" vertical="center"/>
    </xf>
    <xf numFmtId="174" fontId="25" fillId="46" borderId="73" xfId="0" applyNumberFormat="1" applyFont="1" applyFill="1" applyBorder="1" applyAlignment="1">
      <alignment horizontal="center" vertical="center"/>
    </xf>
    <xf numFmtId="174" fontId="25" fillId="46" borderId="45" xfId="0" applyNumberFormat="1" applyFont="1" applyFill="1" applyBorder="1" applyAlignment="1">
      <alignment horizontal="center" vertical="center"/>
    </xf>
    <xf numFmtId="1" fontId="25" fillId="46" borderId="74" xfId="0" applyNumberFormat="1" applyFont="1" applyFill="1" applyBorder="1" applyAlignment="1">
      <alignment horizontal="center" vertical="center" wrapText="1"/>
    </xf>
    <xf numFmtId="0" fontId="4" fillId="46" borderId="29" xfId="0" applyFont="1" applyFill="1" applyBorder="1" applyAlignment="1">
      <alignment horizontal="left" vertical="center"/>
    </xf>
    <xf numFmtId="0" fontId="6" fillId="46" borderId="0" xfId="0" applyFont="1" applyFill="1" applyBorder="1" applyAlignment="1">
      <alignment horizontal="center" vertical="center" wrapText="1"/>
    </xf>
    <xf numFmtId="1" fontId="4" fillId="46" borderId="75" xfId="0" applyNumberFormat="1" applyFont="1" applyFill="1" applyBorder="1" applyAlignment="1">
      <alignment horizontal="center" vertical="center"/>
    </xf>
    <xf numFmtId="1" fontId="4" fillId="46" borderId="43" xfId="0" applyNumberFormat="1" applyFont="1" applyFill="1" applyBorder="1" applyAlignment="1">
      <alignment horizontal="center" vertical="center"/>
    </xf>
    <xf numFmtId="0" fontId="0" fillId="46" borderId="43" xfId="0" applyFill="1" applyBorder="1" applyAlignment="1">
      <alignment vertical="center"/>
    </xf>
    <xf numFmtId="1" fontId="60" fillId="46" borderId="43" xfId="0" applyNumberFormat="1" applyFont="1" applyFill="1" applyBorder="1" applyAlignment="1">
      <alignment horizontal="center" vertical="center"/>
    </xf>
    <xf numFmtId="1" fontId="4" fillId="46" borderId="35" xfId="0" applyNumberFormat="1" applyFont="1" applyFill="1" applyBorder="1" applyAlignment="1">
      <alignment horizontal="center" vertical="center"/>
    </xf>
    <xf numFmtId="1" fontId="36" fillId="46" borderId="72" xfId="0" applyNumberFormat="1" applyFont="1" applyFill="1" applyBorder="1" applyAlignment="1">
      <alignment horizontal="center" vertical="center" wrapText="1"/>
    </xf>
    <xf numFmtId="174" fontId="4" fillId="46" borderId="75" xfId="0" applyNumberFormat="1" applyFont="1" applyFill="1" applyBorder="1" applyAlignment="1">
      <alignment horizontal="center" vertical="center"/>
    </xf>
    <xf numFmtId="174" fontId="4" fillId="46" borderId="43" xfId="0" applyNumberFormat="1" applyFont="1" applyFill="1" applyBorder="1" applyAlignment="1">
      <alignment horizontal="center" vertical="center"/>
    </xf>
    <xf numFmtId="174" fontId="0" fillId="46" borderId="43" xfId="0" applyNumberFormat="1" applyFill="1" applyBorder="1" applyAlignment="1">
      <alignment horizontal="center" vertical="center"/>
    </xf>
    <xf numFmtId="174" fontId="60" fillId="46" borderId="43" xfId="0" applyNumberFormat="1" applyFont="1" applyFill="1" applyBorder="1" applyAlignment="1">
      <alignment horizontal="center" vertical="center"/>
    </xf>
    <xf numFmtId="174" fontId="4" fillId="46" borderId="38" xfId="0" applyNumberFormat="1" applyFont="1" applyFill="1" applyBorder="1" applyAlignment="1">
      <alignment horizontal="center" vertical="center"/>
    </xf>
    <xf numFmtId="174" fontId="4" fillId="46" borderId="22" xfId="0" applyNumberFormat="1" applyFont="1" applyFill="1" applyBorder="1" applyAlignment="1">
      <alignment horizontal="center" vertical="center"/>
    </xf>
    <xf numFmtId="174" fontId="4" fillId="46" borderId="35" xfId="0" applyNumberFormat="1" applyFont="1" applyFill="1" applyBorder="1" applyAlignment="1">
      <alignment horizontal="center" vertical="center"/>
    </xf>
    <xf numFmtId="174" fontId="4" fillId="46" borderId="75" xfId="0" applyNumberFormat="1" applyFont="1" applyFill="1" applyBorder="1" applyAlignment="1">
      <alignment horizontal="center" vertical="center"/>
    </xf>
    <xf numFmtId="174" fontId="4" fillId="46" borderId="43" xfId="0" applyNumberFormat="1" applyFont="1" applyFill="1" applyBorder="1" applyAlignment="1">
      <alignment horizontal="center" vertical="center"/>
    </xf>
    <xf numFmtId="1" fontId="82" fillId="46" borderId="43" xfId="0" applyNumberFormat="1" applyFont="1" applyFill="1" applyBorder="1" applyAlignment="1">
      <alignment horizontal="center" vertical="center"/>
    </xf>
    <xf numFmtId="1" fontId="50" fillId="46" borderId="43" xfId="0" applyNumberFormat="1" applyFont="1" applyFill="1" applyBorder="1" applyAlignment="1">
      <alignment horizontal="center" vertical="center"/>
    </xf>
    <xf numFmtId="174" fontId="82" fillId="46" borderId="43" xfId="0" applyNumberFormat="1" applyFont="1" applyFill="1" applyBorder="1" applyAlignment="1">
      <alignment horizontal="center" vertical="center"/>
    </xf>
    <xf numFmtId="0" fontId="16" fillId="46" borderId="29" xfId="0" applyFont="1" applyFill="1" applyBorder="1" applyAlignment="1">
      <alignment horizontal="left" vertical="center"/>
    </xf>
    <xf numFmtId="0" fontId="16" fillId="46" borderId="76" xfId="0" applyFont="1" applyFill="1" applyBorder="1" applyAlignment="1">
      <alignment horizontal="left" vertical="center"/>
    </xf>
    <xf numFmtId="1" fontId="4" fillId="46" borderId="75" xfId="0" applyNumberFormat="1" applyFont="1" applyFill="1" applyBorder="1" applyAlignment="1">
      <alignment horizontal="center" vertical="center"/>
    </xf>
    <xf numFmtId="1" fontId="36" fillId="46" borderId="75" xfId="0" applyNumberFormat="1" applyFont="1" applyFill="1" applyBorder="1" applyAlignment="1">
      <alignment horizontal="center" vertical="center"/>
    </xf>
    <xf numFmtId="1" fontId="36" fillId="46" borderId="43" xfId="0" applyNumberFormat="1" applyFont="1" applyFill="1" applyBorder="1" applyAlignment="1">
      <alignment horizontal="center" vertical="center" wrapText="1"/>
    </xf>
    <xf numFmtId="0" fontId="16" fillId="46" borderId="0" xfId="0" applyFont="1" applyFill="1" applyBorder="1" applyAlignment="1">
      <alignment wrapText="1"/>
    </xf>
    <xf numFmtId="0" fontId="0" fillId="46" borderId="43" xfId="0" applyFill="1" applyBorder="1" applyAlignment="1">
      <alignment horizontal="center" vertical="center"/>
    </xf>
    <xf numFmtId="0" fontId="16" fillId="46" borderId="77" xfId="0" applyFont="1" applyFill="1" applyBorder="1" applyAlignment="1">
      <alignment horizontal="center" vertical="center"/>
    </xf>
    <xf numFmtId="0" fontId="16" fillId="46" borderId="66" xfId="0" applyFont="1" applyFill="1" applyBorder="1" applyAlignment="1">
      <alignment wrapText="1"/>
    </xf>
    <xf numFmtId="0" fontId="4" fillId="46" borderId="78" xfId="0" applyFont="1" applyFill="1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4" fillId="46" borderId="44" xfId="0" applyFont="1" applyFill="1" applyBorder="1" applyAlignment="1">
      <alignment horizontal="center" vertical="center"/>
    </xf>
    <xf numFmtId="0" fontId="4" fillId="46" borderId="37" xfId="0" applyFont="1" applyFill="1" applyBorder="1" applyAlignment="1">
      <alignment horizontal="center" vertical="center"/>
    </xf>
    <xf numFmtId="0" fontId="4" fillId="46" borderId="30" xfId="0" applyFont="1" applyFill="1" applyBorder="1" applyAlignment="1">
      <alignment horizontal="center" vertical="center"/>
    </xf>
    <xf numFmtId="0" fontId="4" fillId="46" borderId="44" xfId="0" applyFont="1" applyFill="1" applyBorder="1" applyAlignment="1">
      <alignment horizontal="center" vertical="center"/>
    </xf>
    <xf numFmtId="0" fontId="4" fillId="46" borderId="37" xfId="0" applyFont="1" applyFill="1" applyBorder="1" applyAlignment="1">
      <alignment horizontal="center" vertical="center"/>
    </xf>
    <xf numFmtId="0" fontId="4" fillId="46" borderId="30" xfId="0" applyFont="1" applyFill="1" applyBorder="1" applyAlignment="1">
      <alignment horizontal="center" vertical="center"/>
    </xf>
    <xf numFmtId="0" fontId="4" fillId="46" borderId="34" xfId="0" applyFont="1" applyFill="1" applyBorder="1" applyAlignment="1">
      <alignment horizontal="center" vertical="center"/>
    </xf>
    <xf numFmtId="0" fontId="36" fillId="46" borderId="78" xfId="0" applyFont="1" applyFill="1" applyBorder="1" applyAlignment="1">
      <alignment horizontal="center" vertical="center"/>
    </xf>
    <xf numFmtId="1" fontId="36" fillId="46" borderId="44" xfId="0" applyNumberFormat="1" applyFont="1" applyFill="1" applyBorder="1" applyAlignment="1">
      <alignment horizontal="center" vertical="center" wrapText="1"/>
    </xf>
    <xf numFmtId="0" fontId="36" fillId="46" borderId="79" xfId="0" applyFont="1" applyFill="1" applyBorder="1" applyAlignment="1">
      <alignment horizontal="center" vertical="center" wrapText="1"/>
    </xf>
    <xf numFmtId="0" fontId="16" fillId="46" borderId="0" xfId="0" applyFont="1" applyFill="1" applyBorder="1" applyAlignment="1">
      <alignment horizontal="left" vertical="center"/>
    </xf>
    <xf numFmtId="0" fontId="23" fillId="46" borderId="0" xfId="0" applyFont="1" applyFill="1" applyBorder="1" applyAlignment="1">
      <alignment/>
    </xf>
    <xf numFmtId="0" fontId="0" fillId="46" borderId="0" xfId="0" applyFill="1" applyBorder="1" applyAlignment="1">
      <alignment horizontal="center" vertical="center" wrapText="1"/>
    </xf>
    <xf numFmtId="0" fontId="16" fillId="46" borderId="0" xfId="0" applyFont="1" applyFill="1" applyBorder="1" applyAlignment="1">
      <alignment horizontal="left" vertical="justify" wrapText="1"/>
    </xf>
    <xf numFmtId="0" fontId="0" fillId="46" borderId="0" xfId="0" applyFill="1" applyBorder="1" applyAlignment="1">
      <alignment horizontal="left" vertical="justify" wrapText="1"/>
    </xf>
    <xf numFmtId="0" fontId="0" fillId="46" borderId="0" xfId="0" applyFill="1" applyBorder="1" applyAlignment="1">
      <alignment horizontal="center" vertical="center"/>
    </xf>
    <xf numFmtId="0" fontId="4" fillId="46" borderId="0" xfId="0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horizontal="center" vertical="center"/>
    </xf>
    <xf numFmtId="0" fontId="36" fillId="46" borderId="0" xfId="0" applyFont="1" applyFill="1" applyBorder="1" applyAlignment="1">
      <alignment horizontal="center" vertical="center"/>
    </xf>
    <xf numFmtId="0" fontId="36" fillId="46" borderId="31" xfId="0" applyFont="1" applyFill="1" applyBorder="1" applyAlignment="1">
      <alignment horizontal="center" vertical="center" wrapText="1"/>
    </xf>
    <xf numFmtId="0" fontId="36" fillId="46" borderId="0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 wrapText="1"/>
    </xf>
    <xf numFmtId="49" fontId="4" fillId="46" borderId="18" xfId="0" applyNumberFormat="1" applyFont="1" applyFill="1" applyBorder="1" applyAlignment="1">
      <alignment horizontal="center" vertical="center" wrapText="1"/>
    </xf>
    <xf numFmtId="49" fontId="4" fillId="46" borderId="20" xfId="0" applyNumberFormat="1" applyFont="1" applyFill="1" applyBorder="1" applyAlignment="1">
      <alignment horizontal="center" vertical="center"/>
    </xf>
    <xf numFmtId="0" fontId="10" fillId="46" borderId="21" xfId="0" applyFont="1" applyFill="1" applyBorder="1" applyAlignment="1">
      <alignment horizontal="center" vertical="center" wrapText="1"/>
    </xf>
    <xf numFmtId="49" fontId="4" fillId="46" borderId="80" xfId="0" applyNumberFormat="1" applyFont="1" applyFill="1" applyBorder="1" applyAlignment="1">
      <alignment horizontal="right" vertical="center" wrapText="1"/>
    </xf>
    <xf numFmtId="0" fontId="132" fillId="46" borderId="12" xfId="0" applyFont="1" applyFill="1" applyBorder="1" applyAlignment="1">
      <alignment horizontal="center" vertical="center"/>
    </xf>
    <xf numFmtId="0" fontId="132" fillId="46" borderId="23" xfId="0" applyFont="1" applyFill="1" applyBorder="1" applyAlignment="1">
      <alignment vertical="center" wrapText="1"/>
    </xf>
    <xf numFmtId="0" fontId="132" fillId="46" borderId="22" xfId="0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174" fontId="2" fillId="36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174" fontId="5" fillId="0" borderId="41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0" fontId="2" fillId="36" borderId="11" xfId="0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6" fillId="0" borderId="80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7" fillId="0" borderId="83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7" fillId="0" borderId="84" xfId="0" applyFont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5" fillId="35" borderId="4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4" fontId="5" fillId="0" borderId="50" xfId="0" applyNumberFormat="1" applyFon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/>
    </xf>
    <xf numFmtId="174" fontId="5" fillId="0" borderId="41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5" fillId="35" borderId="41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4" fontId="2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4" fontId="2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174" fontId="2" fillId="37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74" fontId="2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83" fillId="0" borderId="41" xfId="0" applyFont="1" applyBorder="1" applyAlignment="1">
      <alignment horizontal="center" vertical="center" textRotation="90" wrapText="1"/>
    </xf>
    <xf numFmtId="0" fontId="83" fillId="0" borderId="10" xfId="0" applyFont="1" applyBorder="1" applyAlignment="1">
      <alignment horizontal="center" vertical="center" textRotation="90" wrapText="1"/>
    </xf>
    <xf numFmtId="0" fontId="83" fillId="0" borderId="13" xfId="0" applyFont="1" applyBorder="1" applyAlignment="1">
      <alignment horizontal="center" vertical="center" textRotation="90" wrapText="1"/>
    </xf>
    <xf numFmtId="0" fontId="93" fillId="0" borderId="75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vertical="center" textRotation="90" wrapText="1"/>
    </xf>
    <xf numFmtId="0" fontId="92" fillId="0" borderId="13" xfId="0" applyFont="1" applyBorder="1" applyAlignment="1">
      <alignment horizontal="center" vertical="center" textRotation="90" wrapText="1"/>
    </xf>
    <xf numFmtId="0" fontId="83" fillId="0" borderId="59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92" fillId="0" borderId="60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2" fillId="0" borderId="72" xfId="0" applyFont="1" applyBorder="1" applyAlignment="1">
      <alignment horizontal="center" vertical="center" wrapText="1"/>
    </xf>
    <xf numFmtId="0" fontId="93" fillId="0" borderId="49" xfId="0" applyFont="1" applyBorder="1" applyAlignment="1">
      <alignment horizontal="center" vertical="center" textRotation="90" wrapText="1"/>
    </xf>
    <xf numFmtId="0" fontId="92" fillId="0" borderId="61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4" fillId="0" borderId="41" xfId="0" applyFont="1" applyBorder="1" applyAlignment="1">
      <alignment horizontal="center" vertical="center" textRotation="90" wrapText="1"/>
    </xf>
    <xf numFmtId="0" fontId="94" fillId="0" borderId="10" xfId="0" applyFont="1" applyBorder="1" applyAlignment="1">
      <alignment horizontal="center" vertical="center" textRotation="90" wrapText="1"/>
    </xf>
    <xf numFmtId="0" fontId="94" fillId="0" borderId="13" xfId="0" applyFont="1" applyBorder="1" applyAlignment="1">
      <alignment horizontal="center" vertical="center" textRotation="90" wrapText="1"/>
    </xf>
    <xf numFmtId="0" fontId="93" fillId="0" borderId="11" xfId="0" applyFont="1" applyBorder="1" applyAlignment="1">
      <alignment horizontal="center" vertical="center" textRotation="90" wrapText="1"/>
    </xf>
    <xf numFmtId="0" fontId="92" fillId="0" borderId="11" xfId="0" applyFont="1" applyBorder="1" applyAlignment="1">
      <alignment horizontal="center" vertical="center" textRotation="90" wrapText="1"/>
    </xf>
    <xf numFmtId="0" fontId="93" fillId="0" borderId="41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wrapText="1"/>
    </xf>
    <xf numFmtId="0" fontId="92" fillId="0" borderId="13" xfId="0" applyFont="1" applyBorder="1" applyAlignment="1">
      <alignment horizontal="center" wrapText="1"/>
    </xf>
    <xf numFmtId="0" fontId="93" fillId="0" borderId="10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5" fillId="0" borderId="41" xfId="0" applyFont="1" applyBorder="1" applyAlignment="1">
      <alignment horizontal="center" vertical="center" textRotation="90" wrapText="1"/>
    </xf>
    <xf numFmtId="0" fontId="96" fillId="0" borderId="10" xfId="0" applyFont="1" applyBorder="1" applyAlignment="1">
      <alignment horizontal="center" vertical="center" textRotation="90" wrapText="1"/>
    </xf>
    <xf numFmtId="0" fontId="96" fillId="0" borderId="13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textRotation="90" wrapText="1"/>
    </xf>
    <xf numFmtId="0" fontId="92" fillId="0" borderId="13" xfId="0" applyFont="1" applyBorder="1" applyAlignment="1">
      <alignment horizontal="center" textRotation="90" wrapText="1"/>
    </xf>
    <xf numFmtId="2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92" fillId="0" borderId="11" xfId="0" applyFont="1" applyBorder="1" applyAlignment="1">
      <alignment horizontal="center" vertical="center" wrapText="1"/>
    </xf>
    <xf numFmtId="2" fontId="4" fillId="39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" fontId="56" fillId="35" borderId="0" xfId="0" applyNumberFormat="1" applyFont="1" applyFill="1" applyAlignment="1">
      <alignment horizontal="right" wrapText="1"/>
    </xf>
    <xf numFmtId="1" fontId="49" fillId="35" borderId="0" xfId="0" applyNumberFormat="1" applyFont="1" applyFill="1" applyAlignment="1">
      <alignment horizontal="right" wrapText="1"/>
    </xf>
    <xf numFmtId="0" fontId="83" fillId="0" borderId="22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textRotation="90" wrapText="1"/>
    </xf>
    <xf numFmtId="0" fontId="83" fillId="0" borderId="23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textRotation="90" wrapText="1"/>
    </xf>
    <xf numFmtId="0" fontId="93" fillId="0" borderId="33" xfId="0" applyFont="1" applyBorder="1" applyAlignment="1">
      <alignment horizontal="center" vertical="center" wrapText="1"/>
    </xf>
    <xf numFmtId="0" fontId="92" fillId="0" borderId="31" xfId="0" applyFont="1" applyBorder="1" applyAlignment="1">
      <alignment/>
    </xf>
    <xf numFmtId="0" fontId="92" fillId="0" borderId="73" xfId="0" applyFont="1" applyBorder="1" applyAlignment="1">
      <alignment/>
    </xf>
    <xf numFmtId="0" fontId="92" fillId="0" borderId="45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93" fillId="0" borderId="55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 wrapText="1"/>
    </xf>
    <xf numFmtId="0" fontId="93" fillId="46" borderId="71" xfId="0" applyFont="1" applyFill="1" applyBorder="1" applyAlignment="1">
      <alignment horizontal="center" vertical="center" wrapText="1"/>
    </xf>
    <xf numFmtId="0" fontId="93" fillId="46" borderId="57" xfId="0" applyFont="1" applyFill="1" applyBorder="1" applyAlignment="1">
      <alignment horizontal="center" vertical="center" wrapText="1"/>
    </xf>
    <xf numFmtId="0" fontId="92" fillId="46" borderId="57" xfId="0" applyFont="1" applyFill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textRotation="90" wrapText="1"/>
    </xf>
    <xf numFmtId="0" fontId="83" fillId="0" borderId="49" xfId="0" applyFont="1" applyBorder="1" applyAlignment="1">
      <alignment horizontal="center" vertical="center" textRotation="90" wrapText="1"/>
    </xf>
    <xf numFmtId="0" fontId="92" fillId="0" borderId="61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3" fillId="0" borderId="35" xfId="0" applyFont="1" applyBorder="1" applyAlignment="1">
      <alignment horizontal="center" vertical="center" textRotation="90" wrapText="1"/>
    </xf>
    <xf numFmtId="0" fontId="92" fillId="0" borderId="35" xfId="0" applyFont="1" applyBorder="1" applyAlignment="1">
      <alignment horizontal="center" vertical="center" textRotation="90" wrapText="1"/>
    </xf>
    <xf numFmtId="2" fontId="36" fillId="46" borderId="85" xfId="0" applyNumberFormat="1" applyFont="1" applyFill="1" applyBorder="1" applyAlignment="1">
      <alignment horizontal="center" wrapText="1"/>
    </xf>
    <xf numFmtId="0" fontId="0" fillId="46" borderId="85" xfId="0" applyFont="1" applyFill="1" applyBorder="1" applyAlignment="1">
      <alignment horizontal="center" wrapText="1"/>
    </xf>
    <xf numFmtId="0" fontId="0" fillId="46" borderId="69" xfId="0" applyFont="1" applyFill="1" applyBorder="1" applyAlignment="1">
      <alignment horizontal="center" wrapText="1"/>
    </xf>
    <xf numFmtId="1" fontId="34" fillId="46" borderId="35" xfId="0" applyNumberFormat="1" applyFont="1" applyFill="1" applyBorder="1" applyAlignment="1">
      <alignment horizontal="left" vertical="center" wrapText="1"/>
    </xf>
    <xf numFmtId="0" fontId="34" fillId="46" borderId="35" xfId="0" applyFont="1" applyFill="1" applyBorder="1" applyAlignment="1">
      <alignment horizontal="left" vertical="center" wrapText="1"/>
    </xf>
    <xf numFmtId="1" fontId="16" fillId="46" borderId="35" xfId="0" applyNumberFormat="1" applyFont="1" applyFill="1" applyBorder="1" applyAlignment="1">
      <alignment horizontal="left" vertical="center" wrapText="1"/>
    </xf>
    <xf numFmtId="0" fontId="0" fillId="46" borderId="35" xfId="0" applyFill="1" applyBorder="1" applyAlignment="1">
      <alignment horizontal="left" vertical="center" wrapText="1"/>
    </xf>
    <xf numFmtId="0" fontId="16" fillId="46" borderId="35" xfId="0" applyFont="1" applyFill="1" applyBorder="1" applyAlignment="1">
      <alignment horizontal="left" vertical="center" wrapText="1"/>
    </xf>
    <xf numFmtId="1" fontId="16" fillId="46" borderId="33" xfId="0" applyNumberFormat="1" applyFont="1" applyFill="1" applyBorder="1" applyAlignment="1">
      <alignment horizontal="left" vertical="center" wrapText="1"/>
    </xf>
    <xf numFmtId="0" fontId="0" fillId="46" borderId="31" xfId="0" applyFill="1" applyBorder="1" applyAlignment="1">
      <alignment horizontal="left" vertical="center" wrapText="1"/>
    </xf>
    <xf numFmtId="0" fontId="0" fillId="46" borderId="82" xfId="0" applyFill="1" applyBorder="1" applyAlignment="1">
      <alignment horizontal="left" vertical="center" wrapText="1"/>
    </xf>
    <xf numFmtId="0" fontId="0" fillId="46" borderId="73" xfId="0" applyFill="1" applyBorder="1" applyAlignment="1">
      <alignment horizontal="left" vertical="center" wrapText="1"/>
    </xf>
    <xf numFmtId="0" fontId="0" fillId="46" borderId="45" xfId="0" applyFill="1" applyBorder="1" applyAlignment="1">
      <alignment horizontal="left" vertical="center" wrapText="1"/>
    </xf>
    <xf numFmtId="0" fontId="0" fillId="46" borderId="39" xfId="0" applyFill="1" applyBorder="1" applyAlignment="1">
      <alignment horizontal="left" vertical="center" wrapText="1"/>
    </xf>
    <xf numFmtId="0" fontId="83" fillId="0" borderId="85" xfId="0" applyFont="1" applyBorder="1" applyAlignment="1">
      <alignment horizontal="center" vertical="center" textRotation="90" wrapText="1"/>
    </xf>
    <xf numFmtId="0" fontId="92" fillId="0" borderId="28" xfId="0" applyFont="1" applyBorder="1" applyAlignment="1">
      <alignment wrapText="1"/>
    </xf>
    <xf numFmtId="0" fontId="92" fillId="0" borderId="48" xfId="0" applyFont="1" applyBorder="1" applyAlignment="1">
      <alignment wrapText="1"/>
    </xf>
    <xf numFmtId="1" fontId="34" fillId="46" borderId="75" xfId="0" applyNumberFormat="1" applyFont="1" applyFill="1" applyBorder="1" applyAlignment="1">
      <alignment horizontal="left" vertical="center" wrapText="1"/>
    </xf>
    <xf numFmtId="0" fontId="0" fillId="46" borderId="43" xfId="0" applyFill="1" applyBorder="1" applyAlignment="1">
      <alignment horizontal="left" vertical="center" wrapText="1"/>
    </xf>
    <xf numFmtId="0" fontId="0" fillId="46" borderId="38" xfId="0" applyFill="1" applyBorder="1" applyAlignment="1">
      <alignment horizontal="left" vertical="center" wrapText="1"/>
    </xf>
    <xf numFmtId="179" fontId="4" fillId="34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2" fontId="4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right"/>
    </xf>
    <xf numFmtId="0" fontId="16" fillId="46" borderId="34" xfId="0" applyFont="1" applyFill="1" applyBorder="1" applyAlignment="1">
      <alignment horizontal="left" vertical="justify" wrapText="1"/>
    </xf>
    <xf numFmtId="0" fontId="0" fillId="46" borderId="34" xfId="0" applyFill="1" applyBorder="1" applyAlignment="1">
      <alignment horizontal="left" vertical="justify" wrapText="1"/>
    </xf>
    <xf numFmtId="0" fontId="0" fillId="46" borderId="35" xfId="0" applyFont="1" applyFill="1" applyBorder="1" applyAlignment="1">
      <alignment horizontal="left" vertical="center" wrapText="1"/>
    </xf>
    <xf numFmtId="1" fontId="34" fillId="46" borderId="86" xfId="0" applyNumberFormat="1" applyFont="1" applyFill="1" applyBorder="1" applyAlignment="1">
      <alignment horizontal="left" vertical="center" wrapText="1"/>
    </xf>
    <xf numFmtId="0" fontId="0" fillId="46" borderId="46" xfId="0" applyFill="1" applyBorder="1" applyAlignment="1">
      <alignment horizontal="left" vertical="center" wrapText="1"/>
    </xf>
    <xf numFmtId="0" fontId="0" fillId="46" borderId="60" xfId="0" applyFill="1" applyBorder="1" applyAlignment="1">
      <alignment horizontal="left" vertical="center" wrapText="1"/>
    </xf>
    <xf numFmtId="0" fontId="83" fillId="0" borderId="36" xfId="0" applyFont="1" applyBorder="1" applyAlignment="1">
      <alignment horizontal="center" vertical="center" textRotation="90" wrapText="1"/>
    </xf>
    <xf numFmtId="0" fontId="83" fillId="0" borderId="36" xfId="0" applyFont="1" applyBorder="1" applyAlignment="1">
      <alignment textRotation="90" wrapText="1"/>
    </xf>
    <xf numFmtId="0" fontId="92" fillId="0" borderId="36" xfId="0" applyFont="1" applyBorder="1" applyAlignment="1">
      <alignment textRotation="90" wrapText="1"/>
    </xf>
    <xf numFmtId="0" fontId="83" fillId="0" borderId="80" xfId="0" applyFont="1" applyBorder="1" applyAlignment="1">
      <alignment horizontal="center" vertical="center" textRotation="90" wrapText="1"/>
    </xf>
    <xf numFmtId="0" fontId="92" fillId="0" borderId="61" xfId="0" applyFont="1" applyBorder="1" applyAlignment="1">
      <alignment horizontal="center" textRotation="90" wrapText="1"/>
    </xf>
    <xf numFmtId="0" fontId="92" fillId="0" borderId="25" xfId="0" applyFont="1" applyBorder="1" applyAlignment="1">
      <alignment horizontal="center" textRotation="90" wrapText="1"/>
    </xf>
    <xf numFmtId="0" fontId="83" fillId="0" borderId="16" xfId="0" applyFont="1" applyBorder="1" applyAlignment="1">
      <alignment horizontal="center" vertical="center" textRotation="90" wrapText="1"/>
    </xf>
    <xf numFmtId="0" fontId="83" fillId="0" borderId="84" xfId="0" applyFont="1" applyBorder="1" applyAlignment="1">
      <alignment horizontal="center" vertical="center" textRotation="90" wrapText="1"/>
    </xf>
    <xf numFmtId="0" fontId="92" fillId="0" borderId="63" xfId="0" applyFont="1" applyBorder="1" applyAlignment="1">
      <alignment horizontal="center" textRotation="90" wrapText="1"/>
    </xf>
    <xf numFmtId="0" fontId="92" fillId="0" borderId="26" xfId="0" applyFont="1" applyBorder="1" applyAlignment="1">
      <alignment horizontal="center" textRotation="90" wrapText="1"/>
    </xf>
    <xf numFmtId="0" fontId="92" fillId="0" borderId="43" xfId="0" applyFont="1" applyBorder="1" applyAlignment="1">
      <alignment wrapText="1"/>
    </xf>
    <xf numFmtId="179" fontId="4" fillId="35" borderId="0" xfId="0" applyNumberFormat="1" applyFont="1" applyFill="1" applyAlignment="1">
      <alignment horizontal="left" wrapText="1"/>
    </xf>
    <xf numFmtId="179" fontId="0" fillId="0" borderId="0" xfId="0" applyNumberFormat="1" applyFont="1" applyAlignment="1">
      <alignment horizontal="left" wrapText="1"/>
    </xf>
    <xf numFmtId="179" fontId="4" fillId="39" borderId="0" xfId="0" applyNumberFormat="1" applyFont="1" applyFill="1" applyAlignment="1">
      <alignment horizontal="left" wrapText="1"/>
    </xf>
    <xf numFmtId="179" fontId="0" fillId="0" borderId="0" xfId="0" applyNumberFormat="1" applyAlignment="1">
      <alignment horizontal="left" wrapText="1"/>
    </xf>
    <xf numFmtId="1" fontId="4" fillId="46" borderId="85" xfId="0" applyNumberFormat="1" applyFont="1" applyFill="1" applyBorder="1" applyAlignment="1">
      <alignment horizontal="center" vertical="center" wrapText="1"/>
    </xf>
    <xf numFmtId="0" fontId="0" fillId="46" borderId="85" xfId="0" applyFill="1" applyBorder="1" applyAlignment="1">
      <alignment horizontal="center" vertical="center" wrapText="1"/>
    </xf>
    <xf numFmtId="1" fontId="4" fillId="46" borderId="28" xfId="0" applyNumberFormat="1" applyFont="1" applyFill="1" applyBorder="1" applyAlignment="1">
      <alignment horizontal="center" vertical="center" wrapText="1"/>
    </xf>
    <xf numFmtId="0" fontId="0" fillId="46" borderId="28" xfId="0" applyFill="1" applyBorder="1" applyAlignment="1">
      <alignment horizontal="center" vertical="center" wrapText="1"/>
    </xf>
    <xf numFmtId="0" fontId="0" fillId="46" borderId="69" xfId="0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right"/>
    </xf>
    <xf numFmtId="179" fontId="4" fillId="37" borderId="0" xfId="0" applyNumberFormat="1" applyFont="1" applyFill="1" applyAlignment="1">
      <alignment horizontal="left" wrapText="1"/>
    </xf>
    <xf numFmtId="0" fontId="0" fillId="37" borderId="0" xfId="0" applyFont="1" applyFill="1" applyAlignment="1">
      <alignment horizontal="left" wrapText="1"/>
    </xf>
    <xf numFmtId="2" fontId="4" fillId="35" borderId="0" xfId="0" applyNumberFormat="1" applyFont="1" applyFill="1" applyAlignment="1">
      <alignment horizontal="right"/>
    </xf>
    <xf numFmtId="177" fontId="4" fillId="39" borderId="0" xfId="0" applyNumberFormat="1" applyFont="1" applyFill="1" applyAlignment="1">
      <alignment horizontal="left" wrapText="1"/>
    </xf>
    <xf numFmtId="177" fontId="0" fillId="0" borderId="0" xfId="0" applyNumberFormat="1" applyAlignment="1">
      <alignment wrapText="1"/>
    </xf>
    <xf numFmtId="179" fontId="4" fillId="41" borderId="0" xfId="0" applyNumberFormat="1" applyFont="1" applyFill="1" applyAlignment="1">
      <alignment horizontal="left" wrapText="1"/>
    </xf>
    <xf numFmtId="0" fontId="0" fillId="41" borderId="0" xfId="0" applyFont="1" applyFill="1" applyAlignment="1">
      <alignment horizontal="left" wrapText="1"/>
    </xf>
    <xf numFmtId="2" fontId="4" fillId="41" borderId="0" xfId="0" applyNumberFormat="1" applyFont="1" applyFill="1" applyAlignment="1">
      <alignment horizontal="right"/>
    </xf>
    <xf numFmtId="0" fontId="0" fillId="41" borderId="0" xfId="0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93" fillId="0" borderId="50" xfId="0" applyFont="1" applyBorder="1" applyAlignment="1">
      <alignment horizontal="center" vertical="center" textRotation="90" wrapText="1"/>
    </xf>
    <xf numFmtId="0" fontId="92" fillId="0" borderId="63" xfId="0" applyFont="1" applyBorder="1" applyAlignment="1">
      <alignment wrapText="1"/>
    </xf>
    <xf numFmtId="0" fontId="92" fillId="0" borderId="2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view="pageBreakPreview" zoomScaleNormal="115" zoomScaleSheetLayoutView="100" zoomScalePageLayoutView="0" workbookViewId="0" topLeftCell="A21">
      <selection activeCell="AZ26" sqref="AZ26"/>
    </sheetView>
  </sheetViews>
  <sheetFormatPr defaultColWidth="9.00390625" defaultRowHeight="12.75"/>
  <cols>
    <col min="1" max="1" width="1.00390625" style="0" customWidth="1"/>
    <col min="2" max="7" width="2.125" style="0" customWidth="1"/>
    <col min="8" max="8" width="2.00390625" style="0" customWidth="1"/>
    <col min="9" max="9" width="2.125" style="0" customWidth="1"/>
    <col min="10" max="10" width="2.00390625" style="0" customWidth="1"/>
    <col min="11" max="11" width="2.25390625" style="0" customWidth="1"/>
    <col min="12" max="15" width="2.125" style="0" customWidth="1"/>
    <col min="16" max="16" width="0" style="0" hidden="1" customWidth="1"/>
    <col min="17" max="27" width="2.125" style="0" customWidth="1"/>
    <col min="28" max="28" width="2.00390625" style="0" customWidth="1"/>
    <col min="29" max="29" width="2.25390625" style="0" customWidth="1"/>
    <col min="30" max="33" width="2.125" style="0" customWidth="1"/>
    <col min="34" max="34" width="2.625" style="0" customWidth="1"/>
    <col min="35" max="50" width="2.125" style="0" customWidth="1"/>
    <col min="51" max="51" width="2.875" style="0" customWidth="1"/>
    <col min="52" max="56" width="2.125" style="0" customWidth="1"/>
    <col min="57" max="57" width="3.375" style="0" customWidth="1"/>
    <col min="58" max="58" width="4.125" style="0" customWidth="1"/>
    <col min="59" max="59" width="2.875" style="0" customWidth="1"/>
    <col min="60" max="61" width="2.75390625" style="0" customWidth="1"/>
    <col min="62" max="62" width="3.25390625" style="0" customWidth="1"/>
    <col min="63" max="63" width="2.875" style="0" customWidth="1"/>
    <col min="64" max="64" width="3.00390625" style="0" customWidth="1"/>
    <col min="65" max="65" width="3.375" style="0" customWidth="1"/>
  </cols>
  <sheetData>
    <row r="1" spans="1:65" ht="13.5">
      <c r="A1" s="1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2"/>
      <c r="T1" s="2"/>
      <c r="U1" s="2"/>
      <c r="V1" s="2"/>
      <c r="W1" s="2"/>
      <c r="X1" s="2"/>
      <c r="Y1" s="2"/>
      <c r="Z1" s="2"/>
      <c r="AA1" s="9"/>
      <c r="AB1" s="99"/>
      <c r="AC1" s="100"/>
      <c r="AD1" s="100"/>
      <c r="AE1" s="100"/>
      <c r="AF1" s="100"/>
      <c r="AG1" s="100"/>
      <c r="AH1" s="12" t="s">
        <v>273</v>
      </c>
      <c r="AI1" s="100"/>
      <c r="AJ1" s="100"/>
      <c r="AK1" s="100"/>
      <c r="AL1" s="100"/>
      <c r="AM1" s="10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42"/>
      <c r="BF1" s="42"/>
      <c r="BG1" s="42"/>
      <c r="BH1" s="42"/>
      <c r="BI1" s="42"/>
      <c r="BK1" s="42"/>
      <c r="BL1" s="42"/>
      <c r="BM1" s="1"/>
    </row>
    <row r="2" spans="1:64" ht="12.75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"/>
      <c r="T2" s="2"/>
      <c r="U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132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2"/>
      <c r="AT2" s="2"/>
      <c r="AU2" s="2"/>
      <c r="AV2" s="2"/>
      <c r="AW2" s="2"/>
      <c r="AX2" s="2"/>
      <c r="AY2" s="2"/>
      <c r="AZ2" s="2"/>
      <c r="BA2" s="2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ht="12.7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6"/>
      <c r="P3" s="96"/>
      <c r="Q3" s="96"/>
      <c r="R3" s="96"/>
      <c r="S3" s="2"/>
      <c r="T3" s="2"/>
      <c r="U3" s="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2" t="s">
        <v>107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2"/>
      <c r="AT3" s="2"/>
      <c r="AU3" s="2"/>
      <c r="AV3" s="2"/>
      <c r="AW3" s="2"/>
      <c r="AX3" s="2"/>
      <c r="AY3" s="2"/>
      <c r="AZ3" s="2"/>
      <c r="BA3" s="2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3.5" customHeight="1">
      <c r="A4" s="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83"/>
      <c r="P4" s="83"/>
      <c r="Q4" s="82"/>
      <c r="R4" s="82"/>
      <c r="S4" s="2"/>
      <c r="T4" s="2"/>
      <c r="U4" s="2"/>
      <c r="V4" s="2"/>
      <c r="W4" s="10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41"/>
      <c r="BF4" s="41"/>
      <c r="BG4" s="41"/>
      <c r="BH4" s="41"/>
      <c r="BI4" s="41"/>
      <c r="BJ4" s="123" t="s">
        <v>96</v>
      </c>
      <c r="BK4" s="41"/>
      <c r="BL4" s="41"/>
    </row>
    <row r="5" spans="1:65" ht="13.5" customHeight="1">
      <c r="A5" s="1"/>
      <c r="B5" s="3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2"/>
      <c r="P5" s="82"/>
      <c r="Q5" s="82"/>
      <c r="R5" s="8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15"/>
      <c r="BE5" s="13"/>
      <c r="BF5" s="13"/>
      <c r="BG5" s="13"/>
      <c r="BH5" s="13"/>
      <c r="BI5" s="13"/>
      <c r="BJ5" s="26"/>
      <c r="BK5" s="27"/>
      <c r="BL5" s="15"/>
      <c r="BM5" s="27"/>
    </row>
    <row r="6" spans="1:65" ht="13.5" customHeight="1">
      <c r="A6" s="1"/>
      <c r="B6" s="12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7"/>
      <c r="P6" s="97"/>
      <c r="Q6" s="82"/>
      <c r="R6" s="8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102"/>
      <c r="AF6" s="5"/>
      <c r="AG6" s="5"/>
      <c r="AH6" s="190"/>
      <c r="AI6" s="5"/>
      <c r="AJ6" s="5"/>
      <c r="AK6" s="5"/>
      <c r="AL6" s="5"/>
      <c r="AM6" s="5"/>
      <c r="AN6" s="5"/>
      <c r="AO6" s="5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15"/>
      <c r="BE6" s="13"/>
      <c r="BF6" s="13"/>
      <c r="BG6" s="13"/>
      <c r="BH6" s="13"/>
      <c r="BI6" s="13"/>
      <c r="BJ6" s="26"/>
      <c r="BK6" s="27"/>
      <c r="BL6" s="15"/>
      <c r="BM6" s="51" t="s">
        <v>172</v>
      </c>
    </row>
    <row r="7" spans="1:65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2"/>
      <c r="P7" s="82"/>
      <c r="Q7" s="82"/>
      <c r="R7" s="8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"/>
      <c r="BF7" s="1"/>
      <c r="BG7" s="1"/>
      <c r="BH7" s="1"/>
      <c r="BI7" s="1"/>
      <c r="BJ7" s="1"/>
      <c r="BK7" s="1"/>
      <c r="BL7" s="1"/>
      <c r="BM7" s="27" t="s">
        <v>370</v>
      </c>
    </row>
    <row r="8" spans="1:6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94" t="s">
        <v>29</v>
      </c>
      <c r="AI8" s="2"/>
      <c r="AJ8" s="2"/>
      <c r="AK8" s="2"/>
      <c r="AL8" s="2"/>
      <c r="AM8" s="2"/>
      <c r="AN8" s="2"/>
      <c r="AO8" s="94"/>
      <c r="AP8" s="94" t="s">
        <v>371</v>
      </c>
      <c r="AQ8" s="118"/>
      <c r="AR8" s="118"/>
      <c r="AS8" s="118"/>
      <c r="AT8" s="2"/>
      <c r="AU8" s="2"/>
      <c r="AV8" s="2"/>
      <c r="AW8" s="2"/>
      <c r="AX8" s="2"/>
      <c r="AY8" s="2"/>
      <c r="AZ8" s="3"/>
      <c r="BA8" s="3"/>
      <c r="BB8" s="3"/>
      <c r="BC8" s="26"/>
      <c r="BD8" s="26"/>
      <c r="BE8" s="1"/>
      <c r="BF8" s="1"/>
      <c r="BG8" s="1"/>
      <c r="BH8" s="1"/>
      <c r="BI8" s="1"/>
      <c r="BJ8" s="1"/>
      <c r="BK8" s="1"/>
      <c r="BL8" s="1"/>
      <c r="BM8" s="1"/>
    </row>
    <row r="9" spans="1:6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" t="s">
        <v>276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3"/>
      <c r="AZ9" s="3"/>
      <c r="BA9" s="3"/>
      <c r="BB9" s="3"/>
      <c r="BC9" s="26"/>
      <c r="BD9" s="26"/>
      <c r="BE9" s="13"/>
      <c r="BF9" s="13"/>
      <c r="BG9" s="13"/>
      <c r="BH9" s="13"/>
      <c r="BI9" s="13"/>
      <c r="BJ9" s="14"/>
      <c r="BK9" s="14"/>
      <c r="BL9" s="15"/>
      <c r="BM9" s="15"/>
    </row>
    <row r="10" spans="1:65" ht="20.25" customHeight="1">
      <c r="A10" s="1"/>
      <c r="B10" s="1"/>
      <c r="C10" s="1"/>
      <c r="D10" s="1"/>
      <c r="E10" s="1"/>
      <c r="F10" s="118"/>
      <c r="G10" s="118"/>
      <c r="H10" s="118"/>
      <c r="I10" s="992" t="s">
        <v>363</v>
      </c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992"/>
      <c r="Y10" s="992"/>
      <c r="Z10" s="992"/>
      <c r="AA10" s="992"/>
      <c r="AB10" s="992"/>
      <c r="AC10" s="992"/>
      <c r="AD10" s="992"/>
      <c r="AE10" s="992"/>
      <c r="AF10" s="992"/>
      <c r="AG10" s="992"/>
      <c r="AH10" s="992"/>
      <c r="AI10" s="992"/>
      <c r="AJ10" s="992"/>
      <c r="AK10" s="992"/>
      <c r="AL10" s="992"/>
      <c r="AM10" s="992"/>
      <c r="AN10" s="992"/>
      <c r="AO10" s="992"/>
      <c r="AP10" s="992"/>
      <c r="AQ10" s="992"/>
      <c r="AR10" s="992"/>
      <c r="AS10" s="992"/>
      <c r="AT10" s="992"/>
      <c r="AU10" s="992"/>
      <c r="AV10" s="992"/>
      <c r="AW10" s="992"/>
      <c r="AX10" s="992"/>
      <c r="AY10" s="992"/>
      <c r="AZ10" s="992"/>
      <c r="BA10" s="992"/>
      <c r="BB10" s="992"/>
      <c r="BC10" s="992"/>
      <c r="BD10" s="992"/>
      <c r="BE10" s="992"/>
      <c r="BF10" s="992"/>
      <c r="BG10" s="992"/>
      <c r="BH10" s="13"/>
      <c r="BI10" s="13"/>
      <c r="BJ10" s="13"/>
      <c r="BK10" s="13"/>
      <c r="BL10" s="14"/>
      <c r="BM10" s="15"/>
    </row>
    <row r="11" spans="1:65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2"/>
      <c r="AZ11" s="37"/>
      <c r="BA11" s="37"/>
      <c r="BB11" s="3"/>
      <c r="BC11" s="26"/>
      <c r="BD11" s="26"/>
      <c r="BE11" s="15"/>
      <c r="BF11" s="13"/>
      <c r="BG11" s="13"/>
      <c r="BH11" s="13"/>
      <c r="BI11" s="13"/>
      <c r="BJ11" s="13"/>
      <c r="BK11" s="13"/>
      <c r="BL11" s="14"/>
      <c r="BM11" s="15"/>
    </row>
    <row r="12" spans="1:65" ht="13.5" customHeight="1">
      <c r="A12" s="1"/>
      <c r="B12" s="1"/>
      <c r="C12" s="1"/>
      <c r="D12" s="1"/>
      <c r="E12" s="1"/>
      <c r="F12" s="192"/>
      <c r="G12" s="192"/>
      <c r="H12" s="192"/>
      <c r="I12" s="193"/>
      <c r="J12" s="193"/>
      <c r="K12" s="1"/>
      <c r="L12" s="1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12"/>
      <c r="Z12" s="12"/>
      <c r="AA12" s="12"/>
      <c r="AB12" s="12"/>
      <c r="AC12" s="12"/>
      <c r="AD12" s="2"/>
      <c r="AE12" s="2"/>
      <c r="AF12" s="2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11" t="s">
        <v>30</v>
      </c>
      <c r="AT12" s="36"/>
      <c r="AU12" s="480" t="s">
        <v>361</v>
      </c>
      <c r="AV12" s="43"/>
      <c r="AW12" s="43"/>
      <c r="AX12" s="43"/>
      <c r="AY12" s="2"/>
      <c r="AZ12" s="37"/>
      <c r="BA12" s="37"/>
      <c r="BB12" s="3"/>
      <c r="BC12" s="26"/>
      <c r="BD12" s="26"/>
      <c r="BE12" s="15"/>
      <c r="BF12" s="13"/>
      <c r="BG12" s="13"/>
      <c r="BH12" s="13"/>
      <c r="BI12" s="13"/>
      <c r="BJ12" s="13"/>
      <c r="BK12" s="13"/>
      <c r="BL12" s="14"/>
      <c r="BM12" s="15"/>
    </row>
    <row r="13" spans="1:65" ht="13.5" customHeight="1" hidden="1">
      <c r="A13" s="1"/>
      <c r="B13" s="1"/>
      <c r="C13" s="1"/>
      <c r="D13" s="1"/>
      <c r="E13" s="1"/>
      <c r="F13" s="192"/>
      <c r="G13" s="192"/>
      <c r="H13" s="192"/>
      <c r="I13" s="193"/>
      <c r="J13" s="193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12"/>
      <c r="Z13" s="12"/>
      <c r="AA13" s="12"/>
      <c r="AB13" s="12"/>
      <c r="AC13" s="12"/>
      <c r="AD13" s="2"/>
      <c r="AE13" s="2"/>
      <c r="AF13" s="2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11"/>
      <c r="AT13" s="36"/>
      <c r="AU13" s="86"/>
      <c r="AV13" s="43"/>
      <c r="AW13" s="43"/>
      <c r="AX13" s="43"/>
      <c r="AY13" s="2"/>
      <c r="AZ13" s="37"/>
      <c r="BA13" s="37"/>
      <c r="BB13" s="3"/>
      <c r="BC13" s="26"/>
      <c r="BD13" s="26"/>
      <c r="BE13" s="15"/>
      <c r="BF13" s="13"/>
      <c r="BG13" s="13"/>
      <c r="BH13" s="13"/>
      <c r="BI13" s="13"/>
      <c r="BJ13" s="13"/>
      <c r="BK13" s="13"/>
      <c r="BL13" s="14"/>
      <c r="BM13" s="15"/>
    </row>
    <row r="14" spans="1:65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45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12"/>
      <c r="AT14" s="43"/>
      <c r="AU14" s="43"/>
      <c r="AV14" s="36"/>
      <c r="AW14" s="36"/>
      <c r="AX14" s="36"/>
      <c r="AY14" s="2"/>
      <c r="AZ14" s="37"/>
      <c r="BA14" s="37"/>
      <c r="BB14" s="3"/>
      <c r="BC14" s="26"/>
      <c r="BD14" s="26"/>
      <c r="BE14" s="15"/>
      <c r="BF14" s="13"/>
      <c r="BG14" s="13"/>
      <c r="BH14" s="13"/>
      <c r="BI14" s="13"/>
      <c r="BJ14" s="13"/>
      <c r="BK14" s="13"/>
      <c r="BL14" s="14"/>
      <c r="BM14" s="15"/>
    </row>
    <row r="15" spans="1:65" ht="13.5" customHeight="1">
      <c r="A15" s="1"/>
      <c r="B15" s="1"/>
      <c r="C15" s="1"/>
      <c r="D15" s="446" t="s">
        <v>277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34"/>
      <c r="Z15" s="35"/>
      <c r="AA15" s="35"/>
      <c r="AB15" s="35"/>
      <c r="AC15" s="35"/>
      <c r="AD15" s="35"/>
      <c r="AE15" s="44"/>
      <c r="AF15" s="44"/>
      <c r="AG15" s="44"/>
      <c r="AH15" s="44"/>
      <c r="AI15" s="44"/>
      <c r="AJ15" s="44"/>
      <c r="AK15" s="44"/>
      <c r="AL15" s="44"/>
      <c r="AM15" s="44"/>
      <c r="AN15" s="2"/>
      <c r="AO15" s="44"/>
      <c r="AP15" s="44"/>
      <c r="AQ15" s="44"/>
      <c r="AR15" s="44"/>
      <c r="AS15" s="46" t="s">
        <v>28</v>
      </c>
      <c r="AT15" s="44"/>
      <c r="AU15" s="47" t="s">
        <v>44</v>
      </c>
      <c r="AV15" s="44"/>
      <c r="AW15" s="44"/>
      <c r="AX15" s="33"/>
      <c r="AY15" s="2"/>
      <c r="AZ15" s="2"/>
      <c r="BA15" s="2"/>
      <c r="BB15" s="2"/>
      <c r="BC15" s="2"/>
      <c r="BD15" s="2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12"/>
      <c r="Z16" s="12"/>
      <c r="AA16" s="12"/>
      <c r="AB16" s="12"/>
      <c r="AC16" s="12"/>
      <c r="AD16" s="12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3"/>
      <c r="AY16" s="2"/>
      <c r="AZ16" s="2"/>
      <c r="BA16" s="2"/>
      <c r="BB16" s="2"/>
      <c r="BC16" s="2"/>
      <c r="BD16" s="2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1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8" t="s">
        <v>200</v>
      </c>
      <c r="AT17" s="39"/>
      <c r="AU17" s="49" t="s">
        <v>165</v>
      </c>
      <c r="AV17" s="39"/>
      <c r="AW17" s="39"/>
      <c r="AX17" s="39"/>
      <c r="AY17" s="2"/>
      <c r="AZ17" s="2"/>
      <c r="BA17" s="2"/>
      <c r="BB17" s="2"/>
      <c r="BC17" s="2"/>
      <c r="BD17" s="2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40"/>
      <c r="S18" s="40"/>
      <c r="T18" s="40"/>
      <c r="U18" s="40"/>
      <c r="V18" s="2"/>
      <c r="W18" s="2"/>
      <c r="X18" s="2"/>
      <c r="Y18" s="2"/>
      <c r="Z18" s="2"/>
      <c r="AA18" s="2"/>
      <c r="AB18" s="2"/>
      <c r="AC18" s="2"/>
      <c r="AD18" s="11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48" t="s">
        <v>45</v>
      </c>
      <c r="AT18" s="39"/>
      <c r="AU18" s="266" t="s">
        <v>203</v>
      </c>
      <c r="AV18" s="39"/>
      <c r="AW18" s="39"/>
      <c r="AX18" s="39"/>
      <c r="AY18" s="2"/>
      <c r="AZ18" s="2"/>
      <c r="BA18" s="2"/>
      <c r="BB18" s="2"/>
      <c r="BC18" s="2"/>
      <c r="BD18" s="2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40"/>
      <c r="S19" s="40"/>
      <c r="T19" s="40"/>
      <c r="U19" s="40"/>
      <c r="V19" s="2"/>
      <c r="W19" s="2"/>
      <c r="X19" s="2"/>
      <c r="Y19" s="2"/>
      <c r="Z19" s="2"/>
      <c r="AA19" s="2"/>
      <c r="AB19" s="2"/>
      <c r="AC19" s="2"/>
      <c r="AD19" s="11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8"/>
      <c r="AT19" s="39"/>
      <c r="AU19" s="49"/>
      <c r="AV19" s="39"/>
      <c r="AW19" s="39"/>
      <c r="AX19" s="39"/>
      <c r="AY19" s="2"/>
      <c r="AZ19" s="2"/>
      <c r="BA19" s="2"/>
      <c r="BB19" s="2"/>
      <c r="BC19" s="2"/>
      <c r="BD19" s="2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3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11" t="s">
        <v>108</v>
      </c>
      <c r="AT20" s="2"/>
      <c r="AU20" s="120" t="s">
        <v>296</v>
      </c>
      <c r="AV20" s="2"/>
      <c r="AW20" s="2"/>
      <c r="AX20" s="2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0.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1"/>
      <c r="AT21" s="2"/>
      <c r="AU21" s="120"/>
      <c r="AV21" s="2"/>
      <c r="AW21" s="2"/>
      <c r="AX21" s="2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3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1" t="s">
        <v>201</v>
      </c>
      <c r="AT22" s="2"/>
      <c r="AU22" s="120" t="s">
        <v>383</v>
      </c>
      <c r="AV22" s="2"/>
      <c r="AW22" s="2"/>
      <c r="AX22" s="2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1"/>
      <c r="AT23" s="2"/>
      <c r="AU23" s="120"/>
      <c r="AV23" s="2"/>
      <c r="AW23" s="2"/>
      <c r="AX23" s="2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3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1" t="s">
        <v>202</v>
      </c>
      <c r="AT24" s="2"/>
      <c r="AU24" s="120" t="s">
        <v>362</v>
      </c>
      <c r="AV24" s="2"/>
      <c r="AW24" s="2"/>
      <c r="AX24" s="2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0.5" customHeight="1">
      <c r="A25" s="1"/>
      <c r="B25" s="501" t="s">
        <v>372</v>
      </c>
      <c r="C25" s="2"/>
      <c r="D25" s="44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7" t="s">
        <v>170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0"/>
      <c r="AL26" s="40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995" t="s">
        <v>171</v>
      </c>
      <c r="BE26" s="995"/>
      <c r="BF26" s="995"/>
      <c r="BG26" s="995"/>
      <c r="BH26" s="995"/>
      <c r="BI26" s="995"/>
      <c r="BJ26" s="995"/>
      <c r="BK26" s="995"/>
      <c r="BL26" s="995"/>
      <c r="BM26" s="995"/>
    </row>
    <row r="27" spans="1:65" ht="13.5" customHeight="1" thickBo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995"/>
      <c r="BE27" s="995"/>
      <c r="BF27" s="995"/>
      <c r="BG27" s="995"/>
      <c r="BH27" s="995"/>
      <c r="BI27" s="995"/>
      <c r="BJ27" s="995"/>
      <c r="BK27" s="995"/>
      <c r="BL27" s="995"/>
      <c r="BM27" s="995"/>
    </row>
    <row r="28" spans="1:66" ht="12.75" customHeight="1">
      <c r="A28" s="1"/>
      <c r="B28" s="996" t="s">
        <v>3</v>
      </c>
      <c r="C28" s="994" t="s">
        <v>2</v>
      </c>
      <c r="D28" s="990"/>
      <c r="E28" s="990"/>
      <c r="F28" s="991"/>
      <c r="G28" s="52">
        <v>29</v>
      </c>
      <c r="H28" s="991" t="s">
        <v>4</v>
      </c>
      <c r="I28" s="999"/>
      <c r="J28" s="1000"/>
      <c r="K28" s="52">
        <v>27</v>
      </c>
      <c r="L28" s="989" t="s">
        <v>5</v>
      </c>
      <c r="M28" s="990"/>
      <c r="N28" s="990"/>
      <c r="O28" s="990"/>
      <c r="P28" s="994" t="s">
        <v>6</v>
      </c>
      <c r="Q28" s="994"/>
      <c r="R28" s="990"/>
      <c r="S28" s="990"/>
      <c r="T28" s="991"/>
      <c r="U28" s="52">
        <v>29</v>
      </c>
      <c r="V28" s="989" t="s">
        <v>7</v>
      </c>
      <c r="W28" s="990"/>
      <c r="X28" s="991"/>
      <c r="Y28" s="52">
        <v>26</v>
      </c>
      <c r="Z28" s="989" t="s">
        <v>8</v>
      </c>
      <c r="AA28" s="990"/>
      <c r="AB28" s="991"/>
      <c r="AC28" s="52">
        <v>23</v>
      </c>
      <c r="AD28" s="989" t="s">
        <v>9</v>
      </c>
      <c r="AE28" s="990"/>
      <c r="AF28" s="990"/>
      <c r="AG28" s="991"/>
      <c r="AH28" s="52">
        <v>30</v>
      </c>
      <c r="AI28" s="989" t="s">
        <v>10</v>
      </c>
      <c r="AJ28" s="990"/>
      <c r="AK28" s="991"/>
      <c r="AL28" s="52">
        <v>27</v>
      </c>
      <c r="AM28" s="989" t="s">
        <v>11</v>
      </c>
      <c r="AN28" s="990"/>
      <c r="AO28" s="990"/>
      <c r="AP28" s="990"/>
      <c r="AQ28" s="994" t="s">
        <v>12</v>
      </c>
      <c r="AR28" s="990"/>
      <c r="AS28" s="990"/>
      <c r="AT28" s="991"/>
      <c r="AU28" s="52">
        <v>29</v>
      </c>
      <c r="AV28" s="989" t="s">
        <v>13</v>
      </c>
      <c r="AW28" s="990"/>
      <c r="AX28" s="991"/>
      <c r="AY28" s="52">
        <v>27</v>
      </c>
      <c r="AZ28" s="999" t="s">
        <v>14</v>
      </c>
      <c r="BA28" s="999"/>
      <c r="BB28" s="999"/>
      <c r="BC28" s="1003"/>
      <c r="BD28" s="4"/>
      <c r="BE28" s="996" t="s">
        <v>3</v>
      </c>
      <c r="BF28" s="1004" t="s">
        <v>46</v>
      </c>
      <c r="BG28" s="1004" t="s">
        <v>47</v>
      </c>
      <c r="BH28" s="977" t="s">
        <v>48</v>
      </c>
      <c r="BI28" s="977" t="s">
        <v>227</v>
      </c>
      <c r="BJ28" s="1004" t="s">
        <v>27</v>
      </c>
      <c r="BK28" s="1004" t="s">
        <v>49</v>
      </c>
      <c r="BL28" s="1012" t="s">
        <v>50</v>
      </c>
      <c r="BM28" s="1015" t="s">
        <v>95</v>
      </c>
      <c r="BN28" s="186"/>
    </row>
    <row r="29" spans="1:66" ht="12.75">
      <c r="A29" s="1"/>
      <c r="B29" s="997"/>
      <c r="C29" s="985">
        <v>1</v>
      </c>
      <c r="D29" s="985">
        <v>8</v>
      </c>
      <c r="E29" s="985">
        <v>15</v>
      </c>
      <c r="F29" s="987">
        <v>22</v>
      </c>
      <c r="G29" s="6" t="s">
        <v>19</v>
      </c>
      <c r="H29" s="983">
        <v>6</v>
      </c>
      <c r="I29" s="985">
        <v>13</v>
      </c>
      <c r="J29" s="987">
        <v>20</v>
      </c>
      <c r="K29" s="6" t="s">
        <v>0</v>
      </c>
      <c r="L29" s="983">
        <v>3</v>
      </c>
      <c r="M29" s="985">
        <v>10</v>
      </c>
      <c r="N29" s="985">
        <v>17</v>
      </c>
      <c r="O29" s="985">
        <v>24</v>
      </c>
      <c r="P29" s="985">
        <v>1</v>
      </c>
      <c r="Q29" s="985">
        <v>1</v>
      </c>
      <c r="R29" s="985">
        <v>8</v>
      </c>
      <c r="S29" s="985">
        <v>15</v>
      </c>
      <c r="T29" s="987">
        <v>22</v>
      </c>
      <c r="U29" s="6" t="s">
        <v>20</v>
      </c>
      <c r="V29" s="983">
        <v>5</v>
      </c>
      <c r="W29" s="985">
        <v>12</v>
      </c>
      <c r="X29" s="987">
        <v>19</v>
      </c>
      <c r="Y29" s="6" t="s">
        <v>15</v>
      </c>
      <c r="Z29" s="983">
        <v>2</v>
      </c>
      <c r="AA29" s="985">
        <v>9</v>
      </c>
      <c r="AB29" s="987">
        <v>16</v>
      </c>
      <c r="AC29" s="6" t="s">
        <v>16</v>
      </c>
      <c r="AD29" s="983">
        <v>2</v>
      </c>
      <c r="AE29" s="985">
        <v>9</v>
      </c>
      <c r="AF29" s="985">
        <v>16</v>
      </c>
      <c r="AG29" s="987">
        <v>23</v>
      </c>
      <c r="AH29" s="6" t="s">
        <v>17</v>
      </c>
      <c r="AI29" s="983">
        <v>6</v>
      </c>
      <c r="AJ29" s="985">
        <v>13</v>
      </c>
      <c r="AK29" s="987">
        <v>20</v>
      </c>
      <c r="AL29" s="6" t="s">
        <v>18</v>
      </c>
      <c r="AM29" s="983">
        <v>4</v>
      </c>
      <c r="AN29" s="985">
        <v>11</v>
      </c>
      <c r="AO29" s="985">
        <v>18</v>
      </c>
      <c r="AP29" s="985">
        <v>25</v>
      </c>
      <c r="AQ29" s="985">
        <v>1</v>
      </c>
      <c r="AR29" s="985">
        <v>8</v>
      </c>
      <c r="AS29" s="985">
        <v>15</v>
      </c>
      <c r="AT29" s="987">
        <v>22</v>
      </c>
      <c r="AU29" s="6" t="s">
        <v>22</v>
      </c>
      <c r="AV29" s="983">
        <v>6</v>
      </c>
      <c r="AW29" s="985">
        <v>13</v>
      </c>
      <c r="AX29" s="987">
        <v>20</v>
      </c>
      <c r="AY29" s="6" t="s">
        <v>23</v>
      </c>
      <c r="AZ29" s="983">
        <v>3</v>
      </c>
      <c r="BA29" s="985">
        <v>10</v>
      </c>
      <c r="BB29" s="985">
        <v>17</v>
      </c>
      <c r="BC29" s="1007">
        <v>24</v>
      </c>
      <c r="BD29" s="3"/>
      <c r="BE29" s="997"/>
      <c r="BF29" s="1010"/>
      <c r="BG29" s="1005"/>
      <c r="BH29" s="978"/>
      <c r="BI29" s="978"/>
      <c r="BJ29" s="1010"/>
      <c r="BK29" s="1010"/>
      <c r="BL29" s="1013"/>
      <c r="BM29" s="1016"/>
      <c r="BN29" s="186"/>
    </row>
    <row r="30" spans="1:66" ht="12.75">
      <c r="A30" s="1"/>
      <c r="B30" s="997"/>
      <c r="C30" s="986"/>
      <c r="D30" s="986"/>
      <c r="E30" s="986"/>
      <c r="F30" s="988"/>
      <c r="G30" s="6"/>
      <c r="H30" s="984"/>
      <c r="I30" s="985"/>
      <c r="J30" s="988"/>
      <c r="K30" s="6"/>
      <c r="L30" s="984"/>
      <c r="M30" s="985"/>
      <c r="N30" s="986"/>
      <c r="O30" s="986"/>
      <c r="P30" s="986"/>
      <c r="Q30" s="986"/>
      <c r="R30" s="986"/>
      <c r="S30" s="986"/>
      <c r="T30" s="988"/>
      <c r="U30" s="6"/>
      <c r="V30" s="984"/>
      <c r="W30" s="986"/>
      <c r="X30" s="988"/>
      <c r="Y30" s="6"/>
      <c r="Z30" s="984"/>
      <c r="AA30" s="986"/>
      <c r="AB30" s="988"/>
      <c r="AC30" s="6"/>
      <c r="AD30" s="984"/>
      <c r="AE30" s="986"/>
      <c r="AF30" s="986"/>
      <c r="AG30" s="988"/>
      <c r="AH30" s="6"/>
      <c r="AI30" s="984"/>
      <c r="AJ30" s="986"/>
      <c r="AK30" s="988"/>
      <c r="AL30" s="6"/>
      <c r="AM30" s="984"/>
      <c r="AN30" s="986"/>
      <c r="AO30" s="986"/>
      <c r="AP30" s="986"/>
      <c r="AQ30" s="986"/>
      <c r="AR30" s="986"/>
      <c r="AS30" s="986"/>
      <c r="AT30" s="988"/>
      <c r="AU30" s="6"/>
      <c r="AV30" s="984"/>
      <c r="AW30" s="986"/>
      <c r="AX30" s="988"/>
      <c r="AY30" s="6"/>
      <c r="AZ30" s="984"/>
      <c r="BA30" s="986"/>
      <c r="BB30" s="986"/>
      <c r="BC30" s="1008"/>
      <c r="BD30" s="3"/>
      <c r="BE30" s="997"/>
      <c r="BF30" s="1010"/>
      <c r="BG30" s="1005"/>
      <c r="BH30" s="978"/>
      <c r="BI30" s="978"/>
      <c r="BJ30" s="1010"/>
      <c r="BK30" s="1010"/>
      <c r="BL30" s="1013"/>
      <c r="BM30" s="1016"/>
      <c r="BN30" s="186"/>
    </row>
    <row r="31" spans="1:66" ht="12.75">
      <c r="A31" s="1"/>
      <c r="B31" s="997"/>
      <c r="C31" s="986">
        <v>7</v>
      </c>
      <c r="D31" s="986">
        <v>14</v>
      </c>
      <c r="E31" s="986">
        <v>21</v>
      </c>
      <c r="F31" s="986">
        <v>28</v>
      </c>
      <c r="G31" s="1001">
        <v>5</v>
      </c>
      <c r="H31" s="984">
        <v>12</v>
      </c>
      <c r="I31" s="986">
        <v>19</v>
      </c>
      <c r="J31" s="986">
        <v>26</v>
      </c>
      <c r="K31" s="1001">
        <v>2</v>
      </c>
      <c r="L31" s="984">
        <v>9</v>
      </c>
      <c r="M31" s="986">
        <v>16</v>
      </c>
      <c r="N31" s="986">
        <v>23</v>
      </c>
      <c r="O31" s="986">
        <v>30</v>
      </c>
      <c r="P31" s="986">
        <v>7</v>
      </c>
      <c r="Q31" s="986">
        <v>7</v>
      </c>
      <c r="R31" s="986">
        <v>14</v>
      </c>
      <c r="S31" s="986">
        <v>21</v>
      </c>
      <c r="T31" s="986">
        <v>28</v>
      </c>
      <c r="U31" s="1001">
        <v>4</v>
      </c>
      <c r="V31" s="984">
        <v>11</v>
      </c>
      <c r="W31" s="986">
        <v>18</v>
      </c>
      <c r="X31" s="986">
        <v>25</v>
      </c>
      <c r="Y31" s="1001">
        <v>1</v>
      </c>
      <c r="Z31" s="984">
        <v>8</v>
      </c>
      <c r="AA31" s="986">
        <v>15</v>
      </c>
      <c r="AB31" s="986">
        <v>22</v>
      </c>
      <c r="AC31" s="1001">
        <v>1</v>
      </c>
      <c r="AD31" s="984">
        <v>8</v>
      </c>
      <c r="AE31" s="986">
        <v>15</v>
      </c>
      <c r="AF31" s="986">
        <v>22</v>
      </c>
      <c r="AG31" s="986">
        <v>29</v>
      </c>
      <c r="AH31" s="1001">
        <v>5</v>
      </c>
      <c r="AI31" s="984">
        <v>12</v>
      </c>
      <c r="AJ31" s="986">
        <v>19</v>
      </c>
      <c r="AK31" s="986">
        <v>26</v>
      </c>
      <c r="AL31" s="1001">
        <v>3</v>
      </c>
      <c r="AM31" s="984">
        <v>10</v>
      </c>
      <c r="AN31" s="986">
        <v>17</v>
      </c>
      <c r="AO31" s="986">
        <v>24</v>
      </c>
      <c r="AP31" s="986">
        <v>31</v>
      </c>
      <c r="AQ31" s="986">
        <v>7</v>
      </c>
      <c r="AR31" s="986">
        <v>14</v>
      </c>
      <c r="AS31" s="986">
        <v>21</v>
      </c>
      <c r="AT31" s="986">
        <v>28</v>
      </c>
      <c r="AU31" s="1001">
        <v>5</v>
      </c>
      <c r="AV31" s="984">
        <v>12</v>
      </c>
      <c r="AW31" s="986">
        <v>19</v>
      </c>
      <c r="AX31" s="986">
        <v>26</v>
      </c>
      <c r="AY31" s="1001">
        <v>2</v>
      </c>
      <c r="AZ31" s="984">
        <v>9</v>
      </c>
      <c r="BA31" s="986">
        <v>16</v>
      </c>
      <c r="BB31" s="986">
        <v>23</v>
      </c>
      <c r="BC31" s="1008">
        <v>30</v>
      </c>
      <c r="BD31" s="3"/>
      <c r="BE31" s="997"/>
      <c r="BF31" s="1010"/>
      <c r="BG31" s="1005"/>
      <c r="BH31" s="978"/>
      <c r="BI31" s="978"/>
      <c r="BJ31" s="1010"/>
      <c r="BK31" s="1010"/>
      <c r="BL31" s="1013"/>
      <c r="BM31" s="1016"/>
      <c r="BN31" s="186"/>
    </row>
    <row r="32" spans="1:66" ht="12.75">
      <c r="A32" s="1"/>
      <c r="B32" s="997"/>
      <c r="C32" s="986"/>
      <c r="D32" s="986"/>
      <c r="E32" s="986"/>
      <c r="F32" s="986"/>
      <c r="G32" s="1001"/>
      <c r="H32" s="984"/>
      <c r="I32" s="986"/>
      <c r="J32" s="986"/>
      <c r="K32" s="1001"/>
      <c r="L32" s="984"/>
      <c r="M32" s="986"/>
      <c r="N32" s="986"/>
      <c r="O32" s="986"/>
      <c r="P32" s="986"/>
      <c r="Q32" s="986"/>
      <c r="R32" s="986"/>
      <c r="S32" s="986"/>
      <c r="T32" s="986"/>
      <c r="U32" s="1001"/>
      <c r="V32" s="984"/>
      <c r="W32" s="986"/>
      <c r="X32" s="986"/>
      <c r="Y32" s="1001"/>
      <c r="Z32" s="984"/>
      <c r="AA32" s="986"/>
      <c r="AB32" s="986"/>
      <c r="AC32" s="1001"/>
      <c r="AD32" s="984"/>
      <c r="AE32" s="986"/>
      <c r="AF32" s="986"/>
      <c r="AG32" s="986"/>
      <c r="AH32" s="1001"/>
      <c r="AI32" s="984"/>
      <c r="AJ32" s="986"/>
      <c r="AK32" s="986"/>
      <c r="AL32" s="1001"/>
      <c r="AM32" s="984"/>
      <c r="AN32" s="986"/>
      <c r="AO32" s="986"/>
      <c r="AP32" s="986"/>
      <c r="AQ32" s="986"/>
      <c r="AR32" s="986"/>
      <c r="AS32" s="986"/>
      <c r="AT32" s="986"/>
      <c r="AU32" s="1001"/>
      <c r="AV32" s="984"/>
      <c r="AW32" s="986"/>
      <c r="AX32" s="986"/>
      <c r="AY32" s="1001"/>
      <c r="AZ32" s="984"/>
      <c r="BA32" s="986"/>
      <c r="BB32" s="986"/>
      <c r="BC32" s="1008"/>
      <c r="BD32" s="3"/>
      <c r="BE32" s="997"/>
      <c r="BF32" s="1010"/>
      <c r="BG32" s="1005"/>
      <c r="BH32" s="978"/>
      <c r="BI32" s="978"/>
      <c r="BJ32" s="1010"/>
      <c r="BK32" s="1010"/>
      <c r="BL32" s="1013"/>
      <c r="BM32" s="1016"/>
      <c r="BN32" s="186"/>
    </row>
    <row r="33" spans="1:66" ht="12.75">
      <c r="A33" s="1"/>
      <c r="B33" s="998"/>
      <c r="C33" s="993"/>
      <c r="D33" s="993"/>
      <c r="E33" s="993"/>
      <c r="F33" s="993"/>
      <c r="G33" s="25" t="s">
        <v>0</v>
      </c>
      <c r="H33" s="1002"/>
      <c r="I33" s="993"/>
      <c r="J33" s="993"/>
      <c r="K33" s="25" t="s">
        <v>1</v>
      </c>
      <c r="L33" s="1002"/>
      <c r="M33" s="993"/>
      <c r="N33" s="993"/>
      <c r="O33" s="993"/>
      <c r="P33" s="993"/>
      <c r="Q33" s="993"/>
      <c r="R33" s="993"/>
      <c r="S33" s="993"/>
      <c r="T33" s="993"/>
      <c r="U33" s="25" t="s">
        <v>15</v>
      </c>
      <c r="V33" s="1002"/>
      <c r="W33" s="993"/>
      <c r="X33" s="993"/>
      <c r="Y33" s="25" t="s">
        <v>16</v>
      </c>
      <c r="Z33" s="1002"/>
      <c r="AA33" s="993"/>
      <c r="AB33" s="993"/>
      <c r="AC33" s="25" t="s">
        <v>17</v>
      </c>
      <c r="AD33" s="1002"/>
      <c r="AE33" s="993"/>
      <c r="AF33" s="993"/>
      <c r="AG33" s="993"/>
      <c r="AH33" s="25" t="s">
        <v>18</v>
      </c>
      <c r="AI33" s="1002"/>
      <c r="AJ33" s="993"/>
      <c r="AK33" s="993"/>
      <c r="AL33" s="25" t="s">
        <v>21</v>
      </c>
      <c r="AM33" s="1002"/>
      <c r="AN33" s="993"/>
      <c r="AO33" s="993"/>
      <c r="AP33" s="993"/>
      <c r="AQ33" s="993"/>
      <c r="AR33" s="993"/>
      <c r="AS33" s="993"/>
      <c r="AT33" s="993"/>
      <c r="AU33" s="25" t="s">
        <v>23</v>
      </c>
      <c r="AV33" s="1002"/>
      <c r="AW33" s="993"/>
      <c r="AX33" s="993"/>
      <c r="AY33" s="25" t="s">
        <v>24</v>
      </c>
      <c r="AZ33" s="1002"/>
      <c r="BA33" s="993"/>
      <c r="BB33" s="993"/>
      <c r="BC33" s="1009"/>
      <c r="BD33" s="2"/>
      <c r="BE33" s="998"/>
      <c r="BF33" s="1011"/>
      <c r="BG33" s="1006"/>
      <c r="BH33" s="979"/>
      <c r="BI33" s="979"/>
      <c r="BJ33" s="1011"/>
      <c r="BK33" s="1011"/>
      <c r="BL33" s="1014"/>
      <c r="BM33" s="1017"/>
      <c r="BN33" s="186"/>
    </row>
    <row r="34" spans="1:66" ht="12.75">
      <c r="A34" s="1"/>
      <c r="B34" s="1050" t="s">
        <v>15</v>
      </c>
      <c r="C34" s="486"/>
      <c r="D34" s="486"/>
      <c r="E34" s="486"/>
      <c r="F34" s="486"/>
      <c r="G34" s="486"/>
      <c r="H34" s="486"/>
      <c r="I34" s="486"/>
      <c r="J34" s="486"/>
      <c r="K34" s="488">
        <f>I48</f>
        <v>31</v>
      </c>
      <c r="L34" s="486"/>
      <c r="M34" s="486"/>
      <c r="N34" s="486"/>
      <c r="O34" s="486"/>
      <c r="P34" s="486"/>
      <c r="Q34" s="486"/>
      <c r="R34" s="486"/>
      <c r="S34" s="486"/>
      <c r="T34" s="486"/>
      <c r="U34" s="1018" t="s">
        <v>25</v>
      </c>
      <c r="V34" s="1018" t="s">
        <v>25</v>
      </c>
      <c r="W34" s="486"/>
      <c r="X34" s="486"/>
      <c r="Y34" s="486"/>
      <c r="Z34" s="486"/>
      <c r="AA34" s="486"/>
      <c r="AB34" s="486"/>
      <c r="AC34" s="488">
        <f>AJ48</f>
        <v>33.666666666666664</v>
      </c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959" t="s">
        <v>26</v>
      </c>
      <c r="AT34" s="959" t="s">
        <v>26</v>
      </c>
      <c r="AU34" s="1018" t="s">
        <v>25</v>
      </c>
      <c r="AV34" s="1018" t="s">
        <v>25</v>
      </c>
      <c r="AW34" s="1018" t="s">
        <v>25</v>
      </c>
      <c r="AX34" s="1018" t="s">
        <v>25</v>
      </c>
      <c r="AY34" s="1018" t="s">
        <v>25</v>
      </c>
      <c r="AZ34" s="1018" t="s">
        <v>25</v>
      </c>
      <c r="BA34" s="1018" t="s">
        <v>25</v>
      </c>
      <c r="BB34" s="1018" t="s">
        <v>25</v>
      </c>
      <c r="BC34" s="1023" t="s">
        <v>25</v>
      </c>
      <c r="BD34" s="2"/>
      <c r="BE34" s="1025" t="s">
        <v>15</v>
      </c>
      <c r="BF34" s="980">
        <f>'план ИСиП 9кл'!U178+'план ИСиП 9кл'!AE178</f>
        <v>32.33333333333333</v>
      </c>
      <c r="BG34" s="980">
        <f>'план ИСиП 9кл'!U180+'план ИСиП 9кл'!AE180</f>
        <v>32.33333333333333</v>
      </c>
      <c r="BH34" s="980">
        <f>'план ИСиП 9кл'!U182+'план ИСиП 9кл'!AE182</f>
        <v>0</v>
      </c>
      <c r="BI34" s="980"/>
      <c r="BJ34" s="980">
        <f>'план ИСиП 9кл'!U184+'план ИСиП 9кл'!AE184</f>
        <v>0</v>
      </c>
      <c r="BK34" s="1031"/>
      <c r="BL34" s="1021">
        <v>11</v>
      </c>
      <c r="BM34" s="1027">
        <f>SUM(BF34:BL35)</f>
        <v>75.66666666666666</v>
      </c>
      <c r="BN34" s="186"/>
    </row>
    <row r="35" spans="1:66" ht="12.75">
      <c r="A35" s="1"/>
      <c r="B35" s="1051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1052"/>
      <c r="V35" s="1052"/>
      <c r="W35" s="490"/>
      <c r="X35" s="490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960"/>
      <c r="AT35" s="960"/>
      <c r="AU35" s="1019"/>
      <c r="AV35" s="1019"/>
      <c r="AW35" s="1019"/>
      <c r="AX35" s="1020"/>
      <c r="AY35" s="1020"/>
      <c r="AZ35" s="1020"/>
      <c r="BA35" s="1020"/>
      <c r="BB35" s="1020"/>
      <c r="BC35" s="1024"/>
      <c r="BD35" s="2"/>
      <c r="BE35" s="1026"/>
      <c r="BF35" s="981"/>
      <c r="BG35" s="981"/>
      <c r="BH35" s="981"/>
      <c r="BI35" s="981"/>
      <c r="BJ35" s="981"/>
      <c r="BK35" s="1020"/>
      <c r="BL35" s="1022"/>
      <c r="BM35" s="1028"/>
      <c r="BN35" s="186"/>
    </row>
    <row r="36" spans="1:66" ht="12.75">
      <c r="A36" s="1"/>
      <c r="B36" s="1029" t="s">
        <v>16</v>
      </c>
      <c r="C36" s="486"/>
      <c r="D36" s="486"/>
      <c r="E36" s="486"/>
      <c r="F36" s="486"/>
      <c r="G36" s="486"/>
      <c r="H36" s="486"/>
      <c r="I36" s="486"/>
      <c r="J36" s="486"/>
      <c r="K36" s="488">
        <f>I49</f>
        <v>26.11111111111111</v>
      </c>
      <c r="L36" s="486"/>
      <c r="M36" s="486"/>
      <c r="N36" s="486"/>
      <c r="O36" s="486"/>
      <c r="P36" s="486"/>
      <c r="Q36" s="486"/>
      <c r="R36" s="486"/>
      <c r="S36" s="486"/>
      <c r="T36" s="486"/>
      <c r="U36" s="959" t="s">
        <v>25</v>
      </c>
      <c r="V36" s="959" t="s">
        <v>25</v>
      </c>
      <c r="W36" s="494"/>
      <c r="X36" s="486"/>
      <c r="Y36" s="486"/>
      <c r="Z36" s="493"/>
      <c r="AA36" s="493"/>
      <c r="AB36" s="493"/>
      <c r="AC36" s="488">
        <f>AJ49</f>
        <v>27.5</v>
      </c>
      <c r="AD36" s="493"/>
      <c r="AE36" s="493"/>
      <c r="AF36" s="493"/>
      <c r="AG36" s="493"/>
      <c r="AH36" s="493"/>
      <c r="AI36" s="493"/>
      <c r="AJ36" s="493"/>
      <c r="AK36" s="493"/>
      <c r="AL36" s="486"/>
      <c r="AM36" s="486"/>
      <c r="AN36" s="486"/>
      <c r="AO36" s="486"/>
      <c r="AP36" s="494"/>
      <c r="AQ36" s="494"/>
      <c r="AR36" s="494"/>
      <c r="AS36" s="494"/>
      <c r="AT36" s="959" t="s">
        <v>26</v>
      </c>
      <c r="AU36" s="265" t="s">
        <v>41</v>
      </c>
      <c r="AV36" s="1018" t="s">
        <v>25</v>
      </c>
      <c r="AW36" s="1018" t="s">
        <v>25</v>
      </c>
      <c r="AX36" s="1018" t="s">
        <v>25</v>
      </c>
      <c r="AY36" s="1018" t="s">
        <v>25</v>
      </c>
      <c r="AZ36" s="1018" t="s">
        <v>25</v>
      </c>
      <c r="BA36" s="1018" t="s">
        <v>25</v>
      </c>
      <c r="BB36" s="1018" t="s">
        <v>25</v>
      </c>
      <c r="BC36" s="1023" t="s">
        <v>25</v>
      </c>
      <c r="BD36" s="167"/>
      <c r="BE36" s="1034" t="s">
        <v>16</v>
      </c>
      <c r="BF36" s="1032">
        <f>'план ИСиП 9кл'!AO178+'план ИСиП 9кл'!AY178</f>
        <v>45.44444444444444</v>
      </c>
      <c r="BG36" s="1032">
        <f>'план ИСиП 9кл'!AO180+'план ИСиП 9кл'!AY180</f>
        <v>8.166666666666668</v>
      </c>
      <c r="BH36" s="1032">
        <f>'план ИСиП 9кл'!AO182+'план ИСиП 9кл'!AY182</f>
        <v>0</v>
      </c>
      <c r="BI36" s="980"/>
      <c r="BJ36" s="1038">
        <f>'план ИСиП 9кл'!AO184+'план ИСиП 9кл'!AY184</f>
        <v>0</v>
      </c>
      <c r="BK36" s="1032"/>
      <c r="BL36" s="1036">
        <v>11</v>
      </c>
      <c r="BM36" s="1027">
        <f>SUM(BF36:BL37)</f>
        <v>64.61111111111111</v>
      </c>
      <c r="BN36" s="186"/>
    </row>
    <row r="37" spans="1:66" ht="12.75">
      <c r="A37" s="1"/>
      <c r="B37" s="1030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95" t="s">
        <v>26</v>
      </c>
      <c r="U37" s="961" t="s">
        <v>25</v>
      </c>
      <c r="V37" s="961" t="s">
        <v>25</v>
      </c>
      <c r="W37" s="485" t="s">
        <v>51</v>
      </c>
      <c r="X37" s="485" t="s">
        <v>51</v>
      </c>
      <c r="Y37" s="485" t="s">
        <v>51</v>
      </c>
      <c r="Z37" s="485" t="s">
        <v>51</v>
      </c>
      <c r="AA37" s="485" t="s">
        <v>51</v>
      </c>
      <c r="AB37" s="485" t="s">
        <v>51</v>
      </c>
      <c r="AC37" s="485" t="s">
        <v>51</v>
      </c>
      <c r="AD37" s="485" t="s">
        <v>51</v>
      </c>
      <c r="AE37" s="485" t="s">
        <v>51</v>
      </c>
      <c r="AF37" s="485" t="s">
        <v>51</v>
      </c>
      <c r="AG37" s="485" t="s">
        <v>51</v>
      </c>
      <c r="AH37" s="485" t="s">
        <v>51</v>
      </c>
      <c r="AI37" s="485" t="s">
        <v>51</v>
      </c>
      <c r="AJ37" s="485" t="s">
        <v>51</v>
      </c>
      <c r="AK37" s="485" t="s">
        <v>51</v>
      </c>
      <c r="AL37" s="485" t="s">
        <v>51</v>
      </c>
      <c r="AM37" s="485" t="s">
        <v>51</v>
      </c>
      <c r="AN37" s="485" t="s">
        <v>51</v>
      </c>
      <c r="AO37" s="485" t="s">
        <v>51</v>
      </c>
      <c r="AP37" s="485" t="s">
        <v>51</v>
      </c>
      <c r="AQ37" s="485" t="s">
        <v>51</v>
      </c>
      <c r="AR37" s="485" t="s">
        <v>51</v>
      </c>
      <c r="AS37" s="485" t="s">
        <v>51</v>
      </c>
      <c r="AT37" s="960"/>
      <c r="AU37" s="492" t="s">
        <v>25</v>
      </c>
      <c r="AV37" s="1019"/>
      <c r="AW37" s="1020"/>
      <c r="AX37" s="1020"/>
      <c r="AY37" s="1020"/>
      <c r="AZ37" s="1020"/>
      <c r="BA37" s="1020"/>
      <c r="BB37" s="1020"/>
      <c r="BC37" s="1024"/>
      <c r="BD37" s="167"/>
      <c r="BE37" s="1035" t="s">
        <v>16</v>
      </c>
      <c r="BF37" s="1033"/>
      <c r="BG37" s="1033"/>
      <c r="BH37" s="1033"/>
      <c r="BI37" s="981"/>
      <c r="BJ37" s="1039"/>
      <c r="BK37" s="1033"/>
      <c r="BL37" s="1037"/>
      <c r="BM37" s="1028"/>
      <c r="BN37" s="186"/>
    </row>
    <row r="38" spans="1:66" ht="12.75" customHeight="1">
      <c r="A38" s="1"/>
      <c r="B38" s="1029" t="s">
        <v>17</v>
      </c>
      <c r="C38" s="496"/>
      <c r="D38" s="496"/>
      <c r="E38" s="496"/>
      <c r="F38" s="496"/>
      <c r="G38" s="496"/>
      <c r="H38" s="496"/>
      <c r="I38" s="496"/>
      <c r="J38" s="496"/>
      <c r="K38" s="488">
        <f>I50</f>
        <v>13.222222222222221</v>
      </c>
      <c r="L38" s="496"/>
      <c r="M38" s="496"/>
      <c r="N38" s="496"/>
      <c r="O38" s="496"/>
      <c r="P38" s="496"/>
      <c r="Q38" s="959" t="s">
        <v>52</v>
      </c>
      <c r="R38" s="959" t="s">
        <v>52</v>
      </c>
      <c r="S38" s="959" t="s">
        <v>52</v>
      </c>
      <c r="T38" s="959" t="s">
        <v>26</v>
      </c>
      <c r="U38" s="959" t="s">
        <v>25</v>
      </c>
      <c r="V38" s="959" t="s">
        <v>25</v>
      </c>
      <c r="W38" s="496"/>
      <c r="X38" s="496"/>
      <c r="Y38" s="496"/>
      <c r="Z38" s="496"/>
      <c r="AA38" s="496"/>
      <c r="AB38" s="496"/>
      <c r="AC38" s="488">
        <f>AJ50</f>
        <v>22.22222222222222</v>
      </c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959" t="s">
        <v>52</v>
      </c>
      <c r="AT38" s="959" t="s">
        <v>52</v>
      </c>
      <c r="AU38" s="959" t="s">
        <v>26</v>
      </c>
      <c r="AV38" s="1018" t="s">
        <v>25</v>
      </c>
      <c r="AW38" s="1018" t="s">
        <v>25</v>
      </c>
      <c r="AX38" s="1018" t="s">
        <v>25</v>
      </c>
      <c r="AY38" s="1018" t="s">
        <v>25</v>
      </c>
      <c r="AZ38" s="1018" t="s">
        <v>25</v>
      </c>
      <c r="BA38" s="1018" t="s">
        <v>25</v>
      </c>
      <c r="BB38" s="1018" t="s">
        <v>25</v>
      </c>
      <c r="BC38" s="1023" t="s">
        <v>25</v>
      </c>
      <c r="BD38" s="2"/>
      <c r="BE38" s="1034" t="s">
        <v>17</v>
      </c>
      <c r="BF38" s="1032">
        <f>'план ИСиП 9кл'!BI178+'план ИСиП 9кл'!BS178</f>
        <v>30.77777777777778</v>
      </c>
      <c r="BG38" s="1032">
        <f>'план ИСиП 9кл'!BI180+'план ИСиП 9кл'!BS180</f>
        <v>4.666666666666667</v>
      </c>
      <c r="BH38" s="1032">
        <f>'план ИСиП 9кл'!BI182+'план ИСиП 9кл'!BS182</f>
        <v>5</v>
      </c>
      <c r="BI38" s="980"/>
      <c r="BJ38" s="1038">
        <f>'план ИСиП 9кл'!BI184+'план ИСиП 9кл'!BS184</f>
        <v>0</v>
      </c>
      <c r="BK38" s="1032"/>
      <c r="BL38" s="1036">
        <v>10</v>
      </c>
      <c r="BM38" s="1027">
        <f>SUM(BF38:BL39)</f>
        <v>50.44444444444444</v>
      </c>
      <c r="BN38" s="186"/>
    </row>
    <row r="39" spans="1:66" ht="12.75" customHeight="1" thickBot="1">
      <c r="A39" s="1"/>
      <c r="B39" s="1029"/>
      <c r="C39" s="485" t="s">
        <v>51</v>
      </c>
      <c r="D39" s="485" t="s">
        <v>51</v>
      </c>
      <c r="E39" s="485" t="s">
        <v>51</v>
      </c>
      <c r="F39" s="485" t="s">
        <v>51</v>
      </c>
      <c r="G39" s="485" t="s">
        <v>51</v>
      </c>
      <c r="H39" s="485" t="s">
        <v>51</v>
      </c>
      <c r="I39" s="485" t="s">
        <v>51</v>
      </c>
      <c r="J39" s="485" t="s">
        <v>51</v>
      </c>
      <c r="K39" s="485" t="s">
        <v>51</v>
      </c>
      <c r="L39" s="485" t="s">
        <v>51</v>
      </c>
      <c r="M39" s="485" t="s">
        <v>51</v>
      </c>
      <c r="N39" s="485" t="s">
        <v>51</v>
      </c>
      <c r="O39" s="485" t="s">
        <v>51</v>
      </c>
      <c r="P39" s="487"/>
      <c r="Q39" s="960"/>
      <c r="R39" s="960"/>
      <c r="S39" s="960"/>
      <c r="T39" s="960"/>
      <c r="U39" s="961" t="s">
        <v>25</v>
      </c>
      <c r="V39" s="961" t="s">
        <v>25</v>
      </c>
      <c r="W39" s="485" t="s">
        <v>51</v>
      </c>
      <c r="X39" s="485" t="s">
        <v>51</v>
      </c>
      <c r="Y39" s="485" t="s">
        <v>51</v>
      </c>
      <c r="Z39" s="485" t="s">
        <v>51</v>
      </c>
      <c r="AA39" s="485" t="s">
        <v>51</v>
      </c>
      <c r="AB39" s="485" t="s">
        <v>51</v>
      </c>
      <c r="AC39" s="485" t="s">
        <v>51</v>
      </c>
      <c r="AD39" s="485" t="s">
        <v>51</v>
      </c>
      <c r="AE39" s="485" t="s">
        <v>51</v>
      </c>
      <c r="AF39" s="485" t="s">
        <v>51</v>
      </c>
      <c r="AG39" s="485" t="s">
        <v>51</v>
      </c>
      <c r="AH39" s="485" t="s">
        <v>51</v>
      </c>
      <c r="AI39" s="485" t="s">
        <v>51</v>
      </c>
      <c r="AJ39" s="485" t="s">
        <v>51</v>
      </c>
      <c r="AK39" s="485" t="s">
        <v>51</v>
      </c>
      <c r="AL39" s="485" t="s">
        <v>51</v>
      </c>
      <c r="AM39" s="485" t="s">
        <v>51</v>
      </c>
      <c r="AN39" s="485" t="s">
        <v>51</v>
      </c>
      <c r="AO39" s="485" t="s">
        <v>51</v>
      </c>
      <c r="AP39" s="485" t="s">
        <v>51</v>
      </c>
      <c r="AQ39" s="485" t="s">
        <v>51</v>
      </c>
      <c r="AR39" s="485" t="s">
        <v>51</v>
      </c>
      <c r="AS39" s="960"/>
      <c r="AT39" s="960"/>
      <c r="AU39" s="1040"/>
      <c r="AV39" s="1041"/>
      <c r="AW39" s="1042"/>
      <c r="AX39" s="1042"/>
      <c r="AY39" s="1042"/>
      <c r="AZ39" s="1042"/>
      <c r="BA39" s="1042"/>
      <c r="BB39" s="1042"/>
      <c r="BC39" s="1047"/>
      <c r="BD39" s="2"/>
      <c r="BE39" s="1043"/>
      <c r="BF39" s="1033"/>
      <c r="BG39" s="1033"/>
      <c r="BH39" s="1033"/>
      <c r="BI39" s="981"/>
      <c r="BJ39" s="1039"/>
      <c r="BK39" s="1033"/>
      <c r="BL39" s="1037"/>
      <c r="BM39" s="1028"/>
      <c r="BN39" s="186"/>
    </row>
    <row r="40" spans="1:66" ht="12.75" customHeight="1">
      <c r="A40" s="1"/>
      <c r="B40" s="1029" t="s">
        <v>18</v>
      </c>
      <c r="C40" s="496"/>
      <c r="D40" s="496"/>
      <c r="E40" s="496"/>
      <c r="F40" s="496"/>
      <c r="G40" s="496"/>
      <c r="H40" s="496"/>
      <c r="I40" s="496"/>
      <c r="J40" s="496"/>
      <c r="K40" s="488">
        <f>I51</f>
        <v>16.11111111111111</v>
      </c>
      <c r="L40" s="496"/>
      <c r="M40" s="496"/>
      <c r="N40" s="496"/>
      <c r="O40" s="496"/>
      <c r="P40" s="959" t="s">
        <v>26</v>
      </c>
      <c r="Q40" s="496"/>
      <c r="R40" s="496"/>
      <c r="S40" s="496"/>
      <c r="T40" s="959" t="s">
        <v>26</v>
      </c>
      <c r="U40" s="959" t="s">
        <v>25</v>
      </c>
      <c r="V40" s="959" t="s">
        <v>25</v>
      </c>
      <c r="W40" s="496"/>
      <c r="X40" s="496"/>
      <c r="Y40" s="496"/>
      <c r="Z40" s="496"/>
      <c r="AA40" s="496"/>
      <c r="AB40" s="496"/>
      <c r="AC40" s="488">
        <f>AJ51</f>
        <v>7.111111111111111</v>
      </c>
      <c r="AD40" s="481" t="s">
        <v>26</v>
      </c>
      <c r="AE40" s="959" t="s">
        <v>52</v>
      </c>
      <c r="AF40" s="959" t="s">
        <v>52</v>
      </c>
      <c r="AG40" s="959" t="s">
        <v>52</v>
      </c>
      <c r="AH40" s="959" t="s">
        <v>52</v>
      </c>
      <c r="AI40" s="959" t="s">
        <v>52</v>
      </c>
      <c r="AJ40" s="481" t="s">
        <v>52</v>
      </c>
      <c r="AK40" s="959" t="s">
        <v>237</v>
      </c>
      <c r="AL40" s="959" t="s">
        <v>237</v>
      </c>
      <c r="AM40" s="959" t="s">
        <v>237</v>
      </c>
      <c r="AN40" s="959" t="s">
        <v>237</v>
      </c>
      <c r="AO40" s="959" t="s">
        <v>83</v>
      </c>
      <c r="AP40" s="959" t="s">
        <v>83</v>
      </c>
      <c r="AQ40" s="959" t="s">
        <v>83</v>
      </c>
      <c r="AR40" s="959" t="s">
        <v>83</v>
      </c>
      <c r="AS40" s="959" t="s">
        <v>83</v>
      </c>
      <c r="AT40" s="1048" t="s">
        <v>83</v>
      </c>
      <c r="AU40" s="214"/>
      <c r="AV40" s="191"/>
      <c r="AW40" s="191"/>
      <c r="AX40" s="191"/>
      <c r="AY40" s="191"/>
      <c r="AZ40" s="191"/>
      <c r="BA40" s="191"/>
      <c r="BB40" s="191"/>
      <c r="BC40" s="191"/>
      <c r="BD40" s="2"/>
      <c r="BE40" s="1034" t="s">
        <v>18</v>
      </c>
      <c r="BF40" s="1032">
        <f>'план ИСиП 9кл'!CC178+'план ИСиП 9кл'!CM178</f>
        <v>20.666666666666668</v>
      </c>
      <c r="BG40" s="1032">
        <f>'план ИСиП 9кл'!CC180+'план ИСиП 9кл'!CM180</f>
        <v>2.5555555555555554</v>
      </c>
      <c r="BH40" s="1032">
        <f>'план ИСиП 9кл'!CC182+'план ИСиП 9кл'!CM182</f>
        <v>6</v>
      </c>
      <c r="BI40" s="980">
        <f>'план ИСиП 9кл'!CW9</f>
        <v>4</v>
      </c>
      <c r="BJ40" s="1038">
        <f>'план ИСиП 9кл'!CC184+'план ИСиП 9кл'!CM184</f>
        <v>0</v>
      </c>
      <c r="BK40" s="1032">
        <f>'план ИСиП 9кл'!CX9</f>
        <v>6</v>
      </c>
      <c r="BL40" s="1036">
        <v>2</v>
      </c>
      <c r="BM40" s="1027">
        <f>SUM(BF40:BL41)</f>
        <v>41.22222222222222</v>
      </c>
      <c r="BN40" s="186"/>
    </row>
    <row r="41" spans="1:66" ht="12.75" customHeight="1" thickBot="1">
      <c r="A41" s="1"/>
      <c r="B41" s="1054"/>
      <c r="C41" s="500" t="s">
        <v>51</v>
      </c>
      <c r="D41" s="500" t="s">
        <v>51</v>
      </c>
      <c r="E41" s="500" t="s">
        <v>51</v>
      </c>
      <c r="F41" s="500" t="s">
        <v>51</v>
      </c>
      <c r="G41" s="500" t="s">
        <v>51</v>
      </c>
      <c r="H41" s="500" t="s">
        <v>51</v>
      </c>
      <c r="I41" s="500" t="s">
        <v>51</v>
      </c>
      <c r="J41" s="500" t="s">
        <v>51</v>
      </c>
      <c r="K41" s="500" t="s">
        <v>51</v>
      </c>
      <c r="L41" s="500" t="s">
        <v>51</v>
      </c>
      <c r="M41" s="500" t="s">
        <v>51</v>
      </c>
      <c r="N41" s="500" t="s">
        <v>51</v>
      </c>
      <c r="O41" s="500" t="s">
        <v>51</v>
      </c>
      <c r="P41" s="961"/>
      <c r="Q41" s="500" t="s">
        <v>51</v>
      </c>
      <c r="R41" s="500" t="s">
        <v>51</v>
      </c>
      <c r="S41" s="500" t="s">
        <v>51</v>
      </c>
      <c r="T41" s="1045"/>
      <c r="U41" s="1053" t="s">
        <v>25</v>
      </c>
      <c r="V41" s="1053" t="s">
        <v>25</v>
      </c>
      <c r="W41" s="500" t="s">
        <v>51</v>
      </c>
      <c r="X41" s="500" t="s">
        <v>51</v>
      </c>
      <c r="Y41" s="500" t="s">
        <v>51</v>
      </c>
      <c r="Z41" s="500" t="s">
        <v>51</v>
      </c>
      <c r="AA41" s="500" t="s">
        <v>51</v>
      </c>
      <c r="AB41" s="500" t="s">
        <v>51</v>
      </c>
      <c r="AC41" s="500" t="s">
        <v>51</v>
      </c>
      <c r="AD41" s="499" t="s">
        <v>52</v>
      </c>
      <c r="AE41" s="1045"/>
      <c r="AF41" s="1045"/>
      <c r="AG41" s="1045"/>
      <c r="AH41" s="1045"/>
      <c r="AI41" s="1045"/>
      <c r="AJ41" s="499" t="s">
        <v>26</v>
      </c>
      <c r="AK41" s="1045"/>
      <c r="AL41" s="1045"/>
      <c r="AM41" s="1045"/>
      <c r="AN41" s="1045"/>
      <c r="AO41" s="1045"/>
      <c r="AP41" s="1045"/>
      <c r="AQ41" s="1045"/>
      <c r="AR41" s="1045"/>
      <c r="AS41" s="1045"/>
      <c r="AT41" s="1049"/>
      <c r="AU41" s="215"/>
      <c r="AV41" s="64"/>
      <c r="AW41" s="64"/>
      <c r="AX41" s="64"/>
      <c r="AY41" s="64"/>
      <c r="AZ41" s="64"/>
      <c r="BA41" s="64"/>
      <c r="BB41" s="64"/>
      <c r="BC41" s="64"/>
      <c r="BD41" s="2"/>
      <c r="BE41" s="1043"/>
      <c r="BF41" s="1033"/>
      <c r="BG41" s="1033"/>
      <c r="BH41" s="1033"/>
      <c r="BI41" s="981"/>
      <c r="BJ41" s="1039"/>
      <c r="BK41" s="1033"/>
      <c r="BL41" s="1037"/>
      <c r="BM41" s="1028"/>
      <c r="BN41" s="254"/>
    </row>
    <row r="42" spans="1:66" ht="13.5" customHeight="1" thickBot="1">
      <c r="A42" s="1"/>
      <c r="B42" s="4"/>
      <c r="C42" s="4"/>
      <c r="D42" s="4"/>
      <c r="E42" s="4"/>
      <c r="F42" s="1044" t="s">
        <v>31</v>
      </c>
      <c r="G42" s="1044"/>
      <c r="H42" s="1044"/>
      <c r="I42" s="1044"/>
      <c r="J42" s="1044"/>
      <c r="K42" s="1044" t="s">
        <v>47</v>
      </c>
      <c r="L42" s="1044"/>
      <c r="M42" s="1044"/>
      <c r="N42" s="1044"/>
      <c r="O42" s="1044"/>
      <c r="P42" s="1044"/>
      <c r="Q42" s="1044"/>
      <c r="R42" s="962" t="s">
        <v>48</v>
      </c>
      <c r="S42" s="962"/>
      <c r="T42" s="962"/>
      <c r="U42" s="962"/>
      <c r="V42" s="962"/>
      <c r="W42" s="962"/>
      <c r="X42" s="962"/>
      <c r="Y42" s="962" t="s">
        <v>27</v>
      </c>
      <c r="Z42" s="963"/>
      <c r="AA42" s="963"/>
      <c r="AB42" s="963"/>
      <c r="AC42" s="963"/>
      <c r="AD42" s="963"/>
      <c r="AE42" s="962" t="s">
        <v>49</v>
      </c>
      <c r="AF42" s="963"/>
      <c r="AG42" s="963"/>
      <c r="AH42" s="963"/>
      <c r="AI42" s="963"/>
      <c r="AJ42" s="963"/>
      <c r="AK42" s="963"/>
      <c r="AL42" s="963"/>
      <c r="AM42" s="106"/>
      <c r="AN42" s="962" t="s">
        <v>50</v>
      </c>
      <c r="AO42" s="963"/>
      <c r="AP42" s="963"/>
      <c r="AQ42" s="963"/>
      <c r="AR42" s="395"/>
      <c r="AS42" s="962" t="s">
        <v>39</v>
      </c>
      <c r="AT42" s="964"/>
      <c r="AU42" s="964"/>
      <c r="AV42" s="964"/>
      <c r="AW42" s="106"/>
      <c r="AX42" s="962" t="s">
        <v>227</v>
      </c>
      <c r="AY42" s="1046"/>
      <c r="AZ42" s="1046"/>
      <c r="BA42" s="1046"/>
      <c r="BB42" s="1046"/>
      <c r="BC42" s="1046"/>
      <c r="BD42" s="2"/>
      <c r="BE42" s="62" t="s">
        <v>36</v>
      </c>
      <c r="BF42" s="104">
        <f>SUM(BF34:BF41)</f>
        <v>129.2222222222222</v>
      </c>
      <c r="BG42" s="104">
        <f aca="true" t="shared" si="0" ref="BG42:BM42">SUM(BG34:BG41)</f>
        <v>47.72222222222222</v>
      </c>
      <c r="BH42" s="104">
        <f t="shared" si="0"/>
        <v>11</v>
      </c>
      <c r="BI42" s="104">
        <f>SUM(BI34:BI41)</f>
        <v>4</v>
      </c>
      <c r="BJ42" s="104">
        <f>SUM(BJ34:BJ41)</f>
        <v>0</v>
      </c>
      <c r="BK42" s="104">
        <f t="shared" si="0"/>
        <v>6</v>
      </c>
      <c r="BL42" s="104">
        <f t="shared" si="0"/>
        <v>34</v>
      </c>
      <c r="BM42" s="187">
        <f t="shared" si="0"/>
        <v>231.94444444444446</v>
      </c>
      <c r="BN42" s="186"/>
    </row>
    <row r="43" spans="1:65" ht="13.5" thickBot="1">
      <c r="A43" s="1"/>
      <c r="B43" s="2"/>
      <c r="C43" s="2"/>
      <c r="D43" s="2"/>
      <c r="E43" s="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4"/>
      <c r="Z43" s="964"/>
      <c r="AA43" s="964"/>
      <c r="AB43" s="964"/>
      <c r="AC43" s="964"/>
      <c r="AD43" s="964"/>
      <c r="AE43" s="963"/>
      <c r="AF43" s="963"/>
      <c r="AG43" s="963"/>
      <c r="AH43" s="963"/>
      <c r="AI43" s="963"/>
      <c r="AJ43" s="963"/>
      <c r="AK43" s="963"/>
      <c r="AL43" s="963"/>
      <c r="AM43" s="396"/>
      <c r="AN43" s="964"/>
      <c r="AO43" s="964"/>
      <c r="AP43" s="964"/>
      <c r="AQ43" s="964"/>
      <c r="AR43" s="396"/>
      <c r="AS43" s="964"/>
      <c r="AT43" s="964"/>
      <c r="AU43" s="964"/>
      <c r="AV43" s="964"/>
      <c r="AW43" s="396"/>
      <c r="AX43" s="1046"/>
      <c r="AY43" s="1046"/>
      <c r="AZ43" s="1046"/>
      <c r="BA43" s="1046"/>
      <c r="BB43" s="1046"/>
      <c r="BC43" s="1046"/>
      <c r="BD43" s="29"/>
      <c r="BE43" s="50"/>
      <c r="BF43" s="50"/>
      <c r="BG43" s="50"/>
      <c r="BH43" s="50"/>
      <c r="BI43" s="50"/>
      <c r="BJ43" s="50"/>
      <c r="BK43" s="29"/>
      <c r="BL43" s="1"/>
      <c r="BM43" s="1"/>
    </row>
    <row r="44" spans="1:65" ht="26.25" thickBot="1">
      <c r="A44" s="1"/>
      <c r="B44" s="2"/>
      <c r="C44" s="2"/>
      <c r="D44" s="2"/>
      <c r="E44" s="2"/>
      <c r="F44" s="2"/>
      <c r="G44" s="31"/>
      <c r="H44" s="32"/>
      <c r="I44" s="29"/>
      <c r="J44" s="29"/>
      <c r="K44" s="29"/>
      <c r="L44" s="3"/>
      <c r="M44" s="969" t="s">
        <v>51</v>
      </c>
      <c r="N44" s="970"/>
      <c r="O44" s="971"/>
      <c r="P44" s="350"/>
      <c r="Q44" s="29"/>
      <c r="R44" s="29"/>
      <c r="S44" s="2"/>
      <c r="T44" s="965" t="s">
        <v>52</v>
      </c>
      <c r="U44" s="966"/>
      <c r="V44" s="2"/>
      <c r="W44" s="2"/>
      <c r="X44" s="2"/>
      <c r="Y44" s="2"/>
      <c r="Z44" s="2"/>
      <c r="AA44" s="965" t="s">
        <v>26</v>
      </c>
      <c r="AB44" s="966"/>
      <c r="AC44" s="2"/>
      <c r="AD44" s="2"/>
      <c r="AE44" s="3"/>
      <c r="AF44" s="3"/>
      <c r="AG44" s="410"/>
      <c r="AH44" s="969" t="s">
        <v>83</v>
      </c>
      <c r="AI44" s="974"/>
      <c r="AJ44" s="3"/>
      <c r="AK44" s="350"/>
      <c r="AL44" s="3"/>
      <c r="AM44" s="3"/>
      <c r="AN44" s="2"/>
      <c r="AO44" s="972" t="s">
        <v>25</v>
      </c>
      <c r="AP44" s="973"/>
      <c r="AQ44" s="2"/>
      <c r="AR44" s="2"/>
      <c r="AS44" s="2"/>
      <c r="AT44" s="967" t="s">
        <v>41</v>
      </c>
      <c r="AU44" s="968"/>
      <c r="AV44" s="30"/>
      <c r="AW44" s="2"/>
      <c r="AX44" s="415"/>
      <c r="AY44" s="412"/>
      <c r="AZ44" s="965" t="s">
        <v>237</v>
      </c>
      <c r="BA44" s="966"/>
      <c r="BB44" s="413"/>
      <c r="BC44" s="414"/>
      <c r="BD44" s="2"/>
      <c r="BE44" s="53"/>
      <c r="BF44" s="54"/>
      <c r="BG44" s="55"/>
      <c r="BH44" s="53"/>
      <c r="BI44" s="53"/>
      <c r="BJ44" s="56"/>
      <c r="BK44" s="56"/>
      <c r="BL44" s="1"/>
      <c r="BM44" s="1"/>
    </row>
    <row r="45" spans="1:65" ht="13.5" customHeight="1">
      <c r="A45" s="1"/>
      <c r="B45" s="2"/>
      <c r="C45" s="2"/>
      <c r="D45" s="2"/>
      <c r="E45" s="2"/>
      <c r="F45" s="2"/>
      <c r="G45" s="350"/>
      <c r="H45" s="350"/>
      <c r="I45" s="29"/>
      <c r="J45" s="29"/>
      <c r="K45" s="29"/>
      <c r="L45" s="3"/>
      <c r="M45" s="410"/>
      <c r="N45" s="411"/>
      <c r="O45" s="411"/>
      <c r="P45" s="350"/>
      <c r="Q45" s="29"/>
      <c r="R45" s="29"/>
      <c r="S45" s="2"/>
      <c r="T45" s="350"/>
      <c r="U45" s="350"/>
      <c r="V45" s="2"/>
      <c r="W45" s="2"/>
      <c r="X45" s="2"/>
      <c r="Y45" s="2"/>
      <c r="Z45" s="2"/>
      <c r="AA45" s="350"/>
      <c r="AB45" s="350"/>
      <c r="AC45" s="2"/>
      <c r="AD45" s="2"/>
      <c r="AE45" s="3"/>
      <c r="AF45" s="3"/>
      <c r="AG45" s="350"/>
      <c r="AH45" s="350"/>
      <c r="AI45" s="3"/>
      <c r="AJ45" s="3"/>
      <c r="AK45" s="350"/>
      <c r="AL45" s="3"/>
      <c r="AM45" s="3"/>
      <c r="AN45" s="2"/>
      <c r="AO45" s="410"/>
      <c r="AP45" s="106"/>
      <c r="AQ45" s="2"/>
      <c r="AR45" s="2"/>
      <c r="AS45" s="2"/>
      <c r="AT45" s="2"/>
      <c r="AU45" s="30"/>
      <c r="AV45" s="351"/>
      <c r="AW45" s="2"/>
      <c r="AX45" s="2"/>
      <c r="AY45" s="352"/>
      <c r="AZ45" s="30"/>
      <c r="BA45" s="2"/>
      <c r="BB45" s="55"/>
      <c r="BC45" s="409"/>
      <c r="BD45" s="2"/>
      <c r="BE45" s="53"/>
      <c r="BF45" s="54"/>
      <c r="BG45" s="55"/>
      <c r="BH45" s="53"/>
      <c r="BI45" s="53"/>
      <c r="BJ45" s="56"/>
      <c r="BK45" s="56"/>
      <c r="BL45" s="1"/>
      <c r="BM45" s="1"/>
    </row>
    <row r="46" spans="1:65" ht="13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2"/>
      <c r="AX46" s="2"/>
      <c r="AY46" s="2"/>
      <c r="AZ46" s="2"/>
      <c r="BA46" s="2"/>
      <c r="BB46" s="30"/>
      <c r="BC46" s="3"/>
      <c r="BD46" s="2"/>
      <c r="BE46" s="53"/>
      <c r="BF46" s="54"/>
      <c r="BG46" s="55"/>
      <c r="BH46" s="53"/>
      <c r="BI46" s="53"/>
      <c r="BJ46" s="56"/>
      <c r="BK46" s="56"/>
      <c r="BL46" s="1"/>
      <c r="BM46" s="1"/>
    </row>
    <row r="47" spans="1:65" ht="12.75">
      <c r="A47" s="1"/>
      <c r="B47" s="2"/>
      <c r="C47" s="1067" t="s">
        <v>100</v>
      </c>
      <c r="D47" s="1062"/>
      <c r="E47" s="2"/>
      <c r="F47" s="1068" t="s">
        <v>222</v>
      </c>
      <c r="G47" s="1066"/>
      <c r="H47" s="2"/>
      <c r="I47" s="1058" t="s">
        <v>221</v>
      </c>
      <c r="J47" s="1058"/>
      <c r="K47" s="1058"/>
      <c r="L47" s="2"/>
      <c r="M47" s="2"/>
      <c r="N47" s="1064" t="s">
        <v>220</v>
      </c>
      <c r="O47" s="1056"/>
      <c r="P47" s="2"/>
      <c r="Q47" s="2"/>
      <c r="R47" s="2"/>
      <c r="S47" s="1063" t="s">
        <v>151</v>
      </c>
      <c r="T47" s="1060"/>
      <c r="U47" s="2"/>
      <c r="V47" s="2"/>
      <c r="W47" s="2"/>
      <c r="X47" s="2"/>
      <c r="Y47" s="2"/>
      <c r="Z47" s="2"/>
      <c r="AA47" s="2"/>
      <c r="AB47" s="2"/>
      <c r="AC47" s="2"/>
      <c r="AD47" s="1067" t="s">
        <v>100</v>
      </c>
      <c r="AE47" s="1062"/>
      <c r="AF47" s="2"/>
      <c r="AG47" s="1068" t="s">
        <v>222</v>
      </c>
      <c r="AH47" s="1066"/>
      <c r="AI47" s="2"/>
      <c r="AJ47" s="1058" t="s">
        <v>221</v>
      </c>
      <c r="AK47" s="1058"/>
      <c r="AL47" s="1058"/>
      <c r="AM47" s="2"/>
      <c r="AN47" s="2"/>
      <c r="AO47" s="1064" t="s">
        <v>220</v>
      </c>
      <c r="AP47" s="1056"/>
      <c r="AQ47" s="2"/>
      <c r="AR47" s="2"/>
      <c r="AS47" s="1063" t="s">
        <v>151</v>
      </c>
      <c r="AT47" s="1063"/>
      <c r="AU47" s="2"/>
      <c r="AV47" s="2"/>
      <c r="AW47" s="982" t="s">
        <v>234</v>
      </c>
      <c r="AX47" s="982"/>
      <c r="AY47" s="2"/>
      <c r="AZ47" s="2"/>
      <c r="BA47" s="2"/>
      <c r="BB47" s="2"/>
      <c r="BC47" s="2"/>
      <c r="BD47" s="2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1"/>
      <c r="B48" s="2" t="s">
        <v>15</v>
      </c>
      <c r="C48" s="1061">
        <f>'план ИСиП 9кл'!U178</f>
        <v>15.5</v>
      </c>
      <c r="D48" s="1062"/>
      <c r="E48" s="2"/>
      <c r="F48" s="1065">
        <f>'план ИСиП 9кл'!U180</f>
        <v>15.5</v>
      </c>
      <c r="G48" s="1066"/>
      <c r="H48" s="2"/>
      <c r="I48" s="1057">
        <f>C48+F48</f>
        <v>31</v>
      </c>
      <c r="J48" s="1058"/>
      <c r="K48" s="1058"/>
      <c r="L48" s="2"/>
      <c r="M48" s="2"/>
      <c r="N48" s="1055">
        <f>'план ИСиП 9кл'!U182</f>
        <v>0</v>
      </c>
      <c r="O48" s="1056"/>
      <c r="P48" s="2"/>
      <c r="Q48" s="2"/>
      <c r="R48" s="2"/>
      <c r="S48" s="1059">
        <f>'план ИСиП 9кл'!U184</f>
        <v>0</v>
      </c>
      <c r="T48" s="1060"/>
      <c r="U48" s="2"/>
      <c r="V48" s="2"/>
      <c r="W48" s="2"/>
      <c r="X48" s="2"/>
      <c r="Y48" s="2"/>
      <c r="Z48" s="2"/>
      <c r="AA48" s="2"/>
      <c r="AB48" s="2"/>
      <c r="AC48" s="2" t="s">
        <v>15</v>
      </c>
      <c r="AD48" s="1061">
        <f>'план ИСиП 9кл'!AE178</f>
        <v>16.833333333333332</v>
      </c>
      <c r="AE48" s="1062"/>
      <c r="AF48" s="2"/>
      <c r="AG48" s="1065">
        <f>'план ИСиП 9кл'!AE180</f>
        <v>16.833333333333332</v>
      </c>
      <c r="AH48" s="1066"/>
      <c r="AI48" s="2"/>
      <c r="AJ48" s="1057">
        <f>AD48+AG48</f>
        <v>33.666666666666664</v>
      </c>
      <c r="AK48" s="1058"/>
      <c r="AL48" s="1058"/>
      <c r="AM48" s="2"/>
      <c r="AN48" s="2"/>
      <c r="AO48" s="1055">
        <f>'план ИСиП 9кл'!AE182</f>
        <v>0</v>
      </c>
      <c r="AP48" s="1056"/>
      <c r="AQ48" s="2"/>
      <c r="AR48" s="2"/>
      <c r="AS48" s="1059">
        <f>'план ИСиП 9кл'!AE184</f>
        <v>0</v>
      </c>
      <c r="AT48" s="1060"/>
      <c r="AU48" s="2"/>
      <c r="AV48" s="2"/>
      <c r="AW48" s="975" t="s">
        <v>140</v>
      </c>
      <c r="AX48" s="976"/>
      <c r="AY48" s="2"/>
      <c r="AZ48" s="2"/>
      <c r="BA48" s="2"/>
      <c r="BB48" s="2"/>
      <c r="BC48" s="2"/>
      <c r="BD48" s="2"/>
      <c r="BE48" s="1"/>
      <c r="BF48" s="2" t="s">
        <v>15</v>
      </c>
      <c r="BG48" s="355">
        <f>F48+AG48</f>
        <v>32.33333333333333</v>
      </c>
      <c r="BH48" s="353">
        <f>N48+AO48</f>
        <v>0</v>
      </c>
      <c r="BI48" s="408"/>
      <c r="BJ48" s="354">
        <f>S48+AS48</f>
        <v>0</v>
      </c>
      <c r="BK48" s="1"/>
      <c r="BL48" s="1"/>
      <c r="BM48" s="1"/>
    </row>
    <row r="49" spans="1:62" ht="12.75">
      <c r="A49" s="1"/>
      <c r="B49" s="2" t="s">
        <v>16</v>
      </c>
      <c r="C49" s="1061">
        <f>'план ИСиП 9кл'!AO178</f>
        <v>21.444444444444443</v>
      </c>
      <c r="D49" s="1062"/>
      <c r="E49" s="2"/>
      <c r="F49" s="1065">
        <f>'план ИСиП 9кл'!AO180</f>
        <v>4.666666666666667</v>
      </c>
      <c r="G49" s="1066"/>
      <c r="H49" s="2"/>
      <c r="I49" s="1057">
        <f>C49+F49</f>
        <v>26.11111111111111</v>
      </c>
      <c r="J49" s="1058"/>
      <c r="K49" s="1058"/>
      <c r="L49" s="2"/>
      <c r="M49" s="2"/>
      <c r="N49" s="1055">
        <f>'план ИСиП 9кл'!AO182</f>
        <v>0</v>
      </c>
      <c r="O49" s="1056"/>
      <c r="P49" s="2"/>
      <c r="Q49" s="2"/>
      <c r="R49" s="2"/>
      <c r="S49" s="1059">
        <f>'план ИСиП 9кл'!AO184</f>
        <v>0</v>
      </c>
      <c r="T49" s="1060"/>
      <c r="U49" s="2"/>
      <c r="V49" s="2"/>
      <c r="W49" s="2"/>
      <c r="X49" s="2"/>
      <c r="Y49" s="2"/>
      <c r="Z49" s="2"/>
      <c r="AA49" s="2"/>
      <c r="AB49" s="2"/>
      <c r="AC49" s="2" t="s">
        <v>16</v>
      </c>
      <c r="AD49" s="1061">
        <f>'план ИСиП 9кл'!AY178</f>
        <v>24</v>
      </c>
      <c r="AE49" s="1062"/>
      <c r="AF49" s="2"/>
      <c r="AG49" s="1065">
        <f>'план ИСиП 9кл'!AY180</f>
        <v>3.5</v>
      </c>
      <c r="AH49" s="1066"/>
      <c r="AI49" s="2"/>
      <c r="AJ49" s="1057">
        <f>AD49+AG49</f>
        <v>27.5</v>
      </c>
      <c r="AK49" s="1058"/>
      <c r="AL49" s="1058"/>
      <c r="AM49" s="2"/>
      <c r="AN49" s="2"/>
      <c r="AO49" s="1055">
        <f>'план ИСиП 9кл'!AY182</f>
        <v>0</v>
      </c>
      <c r="AP49" s="1056"/>
      <c r="AQ49" s="2"/>
      <c r="AR49" s="2"/>
      <c r="AS49" s="1059">
        <f>'план ИСиП 9кл'!AY184</f>
        <v>0</v>
      </c>
      <c r="AT49" s="1060"/>
      <c r="AU49" s="2"/>
      <c r="AV49" s="2"/>
      <c r="AW49" s="975" t="s">
        <v>140</v>
      </c>
      <c r="AX49" s="976"/>
      <c r="AY49" s="2"/>
      <c r="AZ49" s="2"/>
      <c r="BA49" s="2"/>
      <c r="BB49" s="2"/>
      <c r="BC49" s="2"/>
      <c r="BD49" s="2"/>
      <c r="BE49" s="1"/>
      <c r="BF49" s="2" t="s">
        <v>16</v>
      </c>
      <c r="BG49" s="355">
        <f>F49+AG49</f>
        <v>8.166666666666668</v>
      </c>
      <c r="BH49" s="353">
        <f>N49+AO49</f>
        <v>0</v>
      </c>
      <c r="BI49" s="408"/>
      <c r="BJ49" s="354">
        <f>S49+AS49</f>
        <v>0</v>
      </c>
    </row>
    <row r="50" spans="1:62" ht="12.75">
      <c r="A50" s="1"/>
      <c r="B50" s="2" t="s">
        <v>17</v>
      </c>
      <c r="C50" s="1061">
        <f>'план ИСиП 9кл'!BI178</f>
        <v>12.5</v>
      </c>
      <c r="D50" s="1062"/>
      <c r="E50" s="2"/>
      <c r="F50" s="1065">
        <f>'план ИСиП 9кл'!BI180</f>
        <v>0.7222222222222222</v>
      </c>
      <c r="G50" s="1066"/>
      <c r="H50" s="2"/>
      <c r="I50" s="1057">
        <f>C50+F50</f>
        <v>13.222222222222221</v>
      </c>
      <c r="J50" s="1058"/>
      <c r="K50" s="1058"/>
      <c r="L50" s="2"/>
      <c r="M50" s="2"/>
      <c r="N50" s="1055">
        <f>'план ИСиП 9кл'!BI182</f>
        <v>3</v>
      </c>
      <c r="O50" s="1056"/>
      <c r="P50" s="2"/>
      <c r="Q50" s="2"/>
      <c r="R50" s="2"/>
      <c r="S50" s="1059">
        <f>'план ИСиП 9кл'!BI184</f>
        <v>0</v>
      </c>
      <c r="T50" s="1060"/>
      <c r="U50" s="2"/>
      <c r="V50" s="2"/>
      <c r="W50" s="2"/>
      <c r="X50" s="2"/>
      <c r="Y50" s="2"/>
      <c r="Z50" s="2"/>
      <c r="AA50" s="2"/>
      <c r="AB50" s="2"/>
      <c r="AC50" s="2" t="s">
        <v>17</v>
      </c>
      <c r="AD50" s="1061">
        <f>'план ИСиП 9кл'!BS178</f>
        <v>18.27777777777778</v>
      </c>
      <c r="AE50" s="1062"/>
      <c r="AF50" s="2"/>
      <c r="AG50" s="1065">
        <f>'план ИСиП 9кл'!BS180</f>
        <v>3.9444444444444446</v>
      </c>
      <c r="AH50" s="1066"/>
      <c r="AI50" s="2"/>
      <c r="AJ50" s="1057">
        <f>AD50+AG50</f>
        <v>22.22222222222222</v>
      </c>
      <c r="AK50" s="1058"/>
      <c r="AL50" s="1058"/>
      <c r="AM50" s="2"/>
      <c r="AN50" s="2"/>
      <c r="AO50" s="1055">
        <f>'план ИСиП 9кл'!BS182</f>
        <v>2</v>
      </c>
      <c r="AP50" s="1056"/>
      <c r="AQ50" s="2"/>
      <c r="AR50" s="2"/>
      <c r="AS50" s="1059">
        <f>'план ИСиП 9кл'!BS184</f>
        <v>0</v>
      </c>
      <c r="AT50" s="1060"/>
      <c r="AU50" s="2"/>
      <c r="AV50" s="2"/>
      <c r="AW50" s="975" t="s">
        <v>140</v>
      </c>
      <c r="AX50" s="976"/>
      <c r="AY50" s="2"/>
      <c r="AZ50" s="2"/>
      <c r="BA50" s="2"/>
      <c r="BB50" s="2"/>
      <c r="BC50" s="2"/>
      <c r="BD50" s="2"/>
      <c r="BE50" s="1"/>
      <c r="BF50" s="2" t="s">
        <v>17</v>
      </c>
      <c r="BG50" s="355">
        <f>F50+AG50</f>
        <v>4.666666666666667</v>
      </c>
      <c r="BH50" s="353">
        <f>N50+AO50</f>
        <v>5</v>
      </c>
      <c r="BI50" s="408"/>
      <c r="BJ50" s="354">
        <f>S50+AS50</f>
        <v>0</v>
      </c>
    </row>
    <row r="51" spans="1:62" ht="12.75">
      <c r="A51" s="1"/>
      <c r="B51" s="2" t="s">
        <v>18</v>
      </c>
      <c r="C51" s="1061">
        <f>'план ИСиП 9кл'!CC178</f>
        <v>14.333333333333334</v>
      </c>
      <c r="D51" s="1062"/>
      <c r="E51" s="2"/>
      <c r="F51" s="1065">
        <f>'план ИСиП 9кл'!CC180</f>
        <v>1.7777777777777777</v>
      </c>
      <c r="G51" s="1066"/>
      <c r="H51" s="2"/>
      <c r="I51" s="1057">
        <f>C51+F51</f>
        <v>16.11111111111111</v>
      </c>
      <c r="J51" s="1058"/>
      <c r="K51" s="1058"/>
      <c r="L51" s="2"/>
      <c r="M51" s="2"/>
      <c r="N51" s="1055">
        <f>'план ИСиП 9кл'!CC182</f>
        <v>0</v>
      </c>
      <c r="O51" s="1056"/>
      <c r="P51" s="2"/>
      <c r="Q51" s="2"/>
      <c r="R51" s="2"/>
      <c r="S51" s="1059">
        <f>'план ИСиП 9кл'!CC184</f>
        <v>0</v>
      </c>
      <c r="T51" s="1060"/>
      <c r="U51" s="2"/>
      <c r="V51" s="2"/>
      <c r="W51" s="2"/>
      <c r="X51" s="2"/>
      <c r="Y51" s="2"/>
      <c r="Z51" s="2"/>
      <c r="AA51" s="2"/>
      <c r="AB51" s="2"/>
      <c r="AC51" s="2" t="s">
        <v>18</v>
      </c>
      <c r="AD51" s="1061">
        <f>'план ИСиП 9кл'!CM178</f>
        <v>6.333333333333333</v>
      </c>
      <c r="AE51" s="1062"/>
      <c r="AF51" s="2"/>
      <c r="AG51" s="1065">
        <f>'план ИСиП 9кл'!CM180</f>
        <v>0.7777777777777778</v>
      </c>
      <c r="AH51" s="1066"/>
      <c r="AI51" s="2"/>
      <c r="AJ51" s="1057">
        <f>AD51+AG51</f>
        <v>7.111111111111111</v>
      </c>
      <c r="AK51" s="1058"/>
      <c r="AL51" s="1058"/>
      <c r="AM51" s="2"/>
      <c r="AN51" s="2"/>
      <c r="AO51" s="1055">
        <f>'план ИСиП 9кл'!CM182</f>
        <v>6</v>
      </c>
      <c r="AP51" s="1056"/>
      <c r="AQ51" s="2"/>
      <c r="AR51" s="2"/>
      <c r="AS51" s="1059">
        <f>'план ИСиП 9кл'!CM184</f>
        <v>0</v>
      </c>
      <c r="AT51" s="1060"/>
      <c r="AU51" s="2"/>
      <c r="AV51" s="2"/>
      <c r="AW51" s="975">
        <f>'план ИСиП 9кл'!CW9</f>
        <v>4</v>
      </c>
      <c r="AX51" s="976"/>
      <c r="AY51" s="2"/>
      <c r="AZ51" s="2"/>
      <c r="BA51" s="2"/>
      <c r="BB51" s="2"/>
      <c r="BC51" s="2"/>
      <c r="BD51" s="2"/>
      <c r="BE51" s="1"/>
      <c r="BF51" s="2" t="s">
        <v>18</v>
      </c>
      <c r="BG51" s="355">
        <f>F51+AG51</f>
        <v>2.5555555555555554</v>
      </c>
      <c r="BH51" s="353">
        <f>N51+AO51</f>
        <v>6</v>
      </c>
      <c r="BI51" s="408">
        <f>AW51</f>
        <v>4</v>
      </c>
      <c r="BJ51" s="354">
        <f>S51+AS51</f>
        <v>0</v>
      </c>
    </row>
    <row r="52" spans="1:57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1"/>
    </row>
    <row r="63" spans="58:65" ht="12.75">
      <c r="BF63" s="74"/>
      <c r="BG63" s="74"/>
      <c r="BH63" s="74"/>
      <c r="BI63" s="74"/>
      <c r="BJ63" s="74"/>
      <c r="BK63" s="74"/>
      <c r="BL63" s="74"/>
      <c r="BM63" s="74"/>
    </row>
    <row r="64" spans="58:65" ht="12.75">
      <c r="BF64" s="1"/>
      <c r="BG64" s="1"/>
      <c r="BH64" s="1"/>
      <c r="BI64" s="1"/>
      <c r="BJ64" s="1"/>
      <c r="BK64" s="1"/>
      <c r="BL64" s="1"/>
      <c r="BM64" s="1"/>
    </row>
    <row r="65" spans="58:65" ht="12.75">
      <c r="BF65" s="1"/>
      <c r="BG65" s="1"/>
      <c r="BH65" s="1"/>
      <c r="BI65" s="1"/>
      <c r="BJ65" s="1"/>
      <c r="BK65" s="1"/>
      <c r="BL65" s="1"/>
      <c r="BM65" s="1"/>
    </row>
    <row r="66" spans="58:65" ht="12.75">
      <c r="BF66" s="1"/>
      <c r="BG66" s="1"/>
      <c r="BH66" s="1"/>
      <c r="BI66" s="1"/>
      <c r="BJ66" s="1"/>
      <c r="BK66" s="1"/>
      <c r="BL66" s="1"/>
      <c r="BM66" s="1"/>
    </row>
    <row r="69" spans="58:65" ht="12.75">
      <c r="BF69" s="74"/>
      <c r="BG69" s="74"/>
      <c r="BH69" s="74"/>
      <c r="BI69" s="74"/>
      <c r="BJ69" s="74"/>
      <c r="BK69" s="74"/>
      <c r="BL69" s="74"/>
      <c r="BM69" s="74"/>
    </row>
    <row r="70" spans="58:65" ht="12.75">
      <c r="BF70" s="1"/>
      <c r="BG70" s="1"/>
      <c r="BH70" s="1"/>
      <c r="BI70" s="1"/>
      <c r="BJ70" s="1"/>
      <c r="BK70" s="1"/>
      <c r="BL70" s="1"/>
      <c r="BM70" s="1"/>
    </row>
    <row r="71" spans="58:65" ht="12.75">
      <c r="BF71" s="1"/>
      <c r="BG71" s="1"/>
      <c r="BH71" s="1"/>
      <c r="BI71" s="1"/>
      <c r="BJ71" s="1"/>
      <c r="BK71" s="1"/>
      <c r="BL71" s="1"/>
      <c r="BM71" s="1"/>
    </row>
    <row r="72" spans="58:65" ht="12.75">
      <c r="BF72" s="1"/>
      <c r="BG72" s="1"/>
      <c r="BH72" s="1"/>
      <c r="BI72" s="1"/>
      <c r="BJ72" s="1"/>
      <c r="BK72" s="1"/>
      <c r="BL72" s="1"/>
      <c r="BM72" s="1"/>
    </row>
  </sheetData>
  <sheetProtection/>
  <mergeCells count="291">
    <mergeCell ref="AG50:AH50"/>
    <mergeCell ref="AG51:AH51"/>
    <mergeCell ref="C49:D49"/>
    <mergeCell ref="C50:D50"/>
    <mergeCell ref="C51:D51"/>
    <mergeCell ref="F48:G48"/>
    <mergeCell ref="F49:G49"/>
    <mergeCell ref="F50:G50"/>
    <mergeCell ref="F51:G51"/>
    <mergeCell ref="I49:K49"/>
    <mergeCell ref="C47:D47"/>
    <mergeCell ref="F47:G47"/>
    <mergeCell ref="AG47:AH47"/>
    <mergeCell ref="AD47:AE47"/>
    <mergeCell ref="I47:K47"/>
    <mergeCell ref="C48:D48"/>
    <mergeCell ref="AG48:AH48"/>
    <mergeCell ref="I48:K48"/>
    <mergeCell ref="AD48:AE48"/>
    <mergeCell ref="AJ49:AL49"/>
    <mergeCell ref="AJ50:AL50"/>
    <mergeCell ref="AJ51:AL51"/>
    <mergeCell ref="N48:O48"/>
    <mergeCell ref="N49:O49"/>
    <mergeCell ref="N50:O50"/>
    <mergeCell ref="N51:O51"/>
    <mergeCell ref="AD50:AE50"/>
    <mergeCell ref="AD51:AE51"/>
    <mergeCell ref="AG49:AH49"/>
    <mergeCell ref="AD49:AE49"/>
    <mergeCell ref="I50:K50"/>
    <mergeCell ref="I51:K51"/>
    <mergeCell ref="AS47:AT47"/>
    <mergeCell ref="N47:O47"/>
    <mergeCell ref="AO47:AP47"/>
    <mergeCell ref="AS48:AT48"/>
    <mergeCell ref="AJ47:AL47"/>
    <mergeCell ref="S47:T47"/>
    <mergeCell ref="AO48:AP48"/>
    <mergeCell ref="AJ48:AL48"/>
    <mergeCell ref="AS49:AT49"/>
    <mergeCell ref="AS50:AT50"/>
    <mergeCell ref="AS51:AT51"/>
    <mergeCell ref="S48:T48"/>
    <mergeCell ref="S49:T49"/>
    <mergeCell ref="S50:T50"/>
    <mergeCell ref="S51:T51"/>
    <mergeCell ref="AO49:AP49"/>
    <mergeCell ref="AO50:AP50"/>
    <mergeCell ref="AO51:AP51"/>
    <mergeCell ref="AE40:AE41"/>
    <mergeCell ref="AF40:AF41"/>
    <mergeCell ref="AS38:AS39"/>
    <mergeCell ref="AN40:AN41"/>
    <mergeCell ref="AS40:AS41"/>
    <mergeCell ref="AR40:AR41"/>
    <mergeCell ref="AL40:AL41"/>
    <mergeCell ref="AM40:AM41"/>
    <mergeCell ref="AG40:AG41"/>
    <mergeCell ref="B34:B35"/>
    <mergeCell ref="P40:P41"/>
    <mergeCell ref="U34:U35"/>
    <mergeCell ref="V34:V35"/>
    <mergeCell ref="U40:U41"/>
    <mergeCell ref="V40:V41"/>
    <mergeCell ref="B40:B41"/>
    <mergeCell ref="B38:B39"/>
    <mergeCell ref="T38:T39"/>
    <mergeCell ref="T40:T41"/>
    <mergeCell ref="AK40:AK41"/>
    <mergeCell ref="AI40:AI41"/>
    <mergeCell ref="BE40:BE41"/>
    <mergeCell ref="AO40:AO41"/>
    <mergeCell ref="AP40:AP41"/>
    <mergeCell ref="AQ40:AQ41"/>
    <mergeCell ref="AT40:AT41"/>
    <mergeCell ref="AH40:AH41"/>
    <mergeCell ref="BH40:BH41"/>
    <mergeCell ref="BJ40:BJ41"/>
    <mergeCell ref="AX42:BC43"/>
    <mergeCell ref="AZ44:BA44"/>
    <mergeCell ref="AY38:AY39"/>
    <mergeCell ref="AZ38:AZ39"/>
    <mergeCell ref="BA38:BA39"/>
    <mergeCell ref="BB38:BB39"/>
    <mergeCell ref="BC38:BC39"/>
    <mergeCell ref="F42:J43"/>
    <mergeCell ref="K42:Q43"/>
    <mergeCell ref="R42:X43"/>
    <mergeCell ref="Y42:AD43"/>
    <mergeCell ref="BK40:BK41"/>
    <mergeCell ref="BJ38:BJ39"/>
    <mergeCell ref="BF38:BF39"/>
    <mergeCell ref="BG38:BG39"/>
    <mergeCell ref="BH38:BH39"/>
    <mergeCell ref="BF40:BF41"/>
    <mergeCell ref="BL38:BL39"/>
    <mergeCell ref="AU38:AU39"/>
    <mergeCell ref="AV38:AV39"/>
    <mergeCell ref="AW38:AW39"/>
    <mergeCell ref="AX38:AX39"/>
    <mergeCell ref="BK38:BK39"/>
    <mergeCell ref="BE38:BE39"/>
    <mergeCell ref="BM38:BM39"/>
    <mergeCell ref="BL40:BL41"/>
    <mergeCell ref="BM40:BM41"/>
    <mergeCell ref="BF36:BF37"/>
    <mergeCell ref="BM36:BM37"/>
    <mergeCell ref="BH36:BH37"/>
    <mergeCell ref="BJ36:BJ37"/>
    <mergeCell ref="BK36:BK37"/>
    <mergeCell ref="BL36:BL37"/>
    <mergeCell ref="BG40:BG41"/>
    <mergeCell ref="BG36:BG37"/>
    <mergeCell ref="AY36:AY37"/>
    <mergeCell ref="AZ36:AZ37"/>
    <mergeCell ref="BA36:BA37"/>
    <mergeCell ref="BB36:BB37"/>
    <mergeCell ref="BC36:BC37"/>
    <mergeCell ref="BE36:BE37"/>
    <mergeCell ref="BM34:BM35"/>
    <mergeCell ref="B36:B37"/>
    <mergeCell ref="U36:U37"/>
    <mergeCell ref="V36:V37"/>
    <mergeCell ref="BH34:BH35"/>
    <mergeCell ref="BJ34:BJ35"/>
    <mergeCell ref="BK34:BK35"/>
    <mergeCell ref="AV36:AV37"/>
    <mergeCell ref="AW36:AW37"/>
    <mergeCell ref="AX36:AX37"/>
    <mergeCell ref="AY34:AY35"/>
    <mergeCell ref="AZ34:AZ35"/>
    <mergeCell ref="BA34:BA35"/>
    <mergeCell ref="BB34:BB35"/>
    <mergeCell ref="BL34:BL35"/>
    <mergeCell ref="BC34:BC35"/>
    <mergeCell ref="BE34:BE35"/>
    <mergeCell ref="BF34:BF35"/>
    <mergeCell ref="BG34:BG35"/>
    <mergeCell ref="AV31:AV33"/>
    <mergeCell ref="AW31:AW33"/>
    <mergeCell ref="AX31:AX33"/>
    <mergeCell ref="AU34:AU35"/>
    <mergeCell ref="AV34:AV35"/>
    <mergeCell ref="AW34:AW35"/>
    <mergeCell ref="AX34:AX35"/>
    <mergeCell ref="AN31:AN33"/>
    <mergeCell ref="AO31:AO33"/>
    <mergeCell ref="AR31:AR33"/>
    <mergeCell ref="AS31:AS33"/>
    <mergeCell ref="AT31:AT33"/>
    <mergeCell ref="AU31:AU32"/>
    <mergeCell ref="AH31:AH32"/>
    <mergeCell ref="AI31:AI33"/>
    <mergeCell ref="AJ31:AJ33"/>
    <mergeCell ref="AK31:AK33"/>
    <mergeCell ref="AL31:AL32"/>
    <mergeCell ref="AM31:AM33"/>
    <mergeCell ref="AB31:AB33"/>
    <mergeCell ref="AC31:AC32"/>
    <mergeCell ref="AD31:AD33"/>
    <mergeCell ref="AE31:AE33"/>
    <mergeCell ref="AF31:AF33"/>
    <mergeCell ref="AG31:AG33"/>
    <mergeCell ref="V31:V33"/>
    <mergeCell ref="W31:W33"/>
    <mergeCell ref="X31:X33"/>
    <mergeCell ref="Y31:Y32"/>
    <mergeCell ref="Z31:Z33"/>
    <mergeCell ref="AA31:AA33"/>
    <mergeCell ref="R31:R33"/>
    <mergeCell ref="S31:S33"/>
    <mergeCell ref="P31:P33"/>
    <mergeCell ref="Q31:Q33"/>
    <mergeCell ref="T31:T33"/>
    <mergeCell ref="U31:U32"/>
    <mergeCell ref="I29:I30"/>
    <mergeCell ref="J29:J30"/>
    <mergeCell ref="L29:L30"/>
    <mergeCell ref="M29:M30"/>
    <mergeCell ref="M31:M33"/>
    <mergeCell ref="O31:O33"/>
    <mergeCell ref="BH28:BH33"/>
    <mergeCell ref="BJ28:BJ33"/>
    <mergeCell ref="BK28:BK33"/>
    <mergeCell ref="BL28:BL33"/>
    <mergeCell ref="BM28:BM33"/>
    <mergeCell ref="C29:C30"/>
    <mergeCell ref="D29:D30"/>
    <mergeCell ref="E29:E30"/>
    <mergeCell ref="F29:F30"/>
    <mergeCell ref="H29:H30"/>
    <mergeCell ref="BG28:BG33"/>
    <mergeCell ref="BC29:BC30"/>
    <mergeCell ref="BC31:BC33"/>
    <mergeCell ref="BB29:BB30"/>
    <mergeCell ref="BB31:BB33"/>
    <mergeCell ref="BF28:BF33"/>
    <mergeCell ref="BE28:BE33"/>
    <mergeCell ref="AZ31:AZ33"/>
    <mergeCell ref="BA31:BA33"/>
    <mergeCell ref="AV29:AV30"/>
    <mergeCell ref="AN29:AN30"/>
    <mergeCell ref="AO29:AO30"/>
    <mergeCell ref="AP29:AP30"/>
    <mergeCell ref="AQ29:AQ30"/>
    <mergeCell ref="AP31:AP33"/>
    <mergeCell ref="AQ31:AQ33"/>
    <mergeCell ref="AY31:AY32"/>
    <mergeCell ref="AV28:AX28"/>
    <mergeCell ref="AZ28:BC28"/>
    <mergeCell ref="AW29:AW30"/>
    <mergeCell ref="AX29:AX30"/>
    <mergeCell ref="AZ29:AZ30"/>
    <mergeCell ref="BA29:BA30"/>
    <mergeCell ref="AJ29:AJ30"/>
    <mergeCell ref="AK29:AK30"/>
    <mergeCell ref="AD28:AG28"/>
    <mergeCell ref="AM29:AM30"/>
    <mergeCell ref="AT29:AT30"/>
    <mergeCell ref="AR29:AR30"/>
    <mergeCell ref="AS29:AS30"/>
    <mergeCell ref="AM28:AP28"/>
    <mergeCell ref="D31:D33"/>
    <mergeCell ref="E31:E33"/>
    <mergeCell ref="AA29:AA30"/>
    <mergeCell ref="AB29:AB30"/>
    <mergeCell ref="G31:G32"/>
    <mergeCell ref="H31:H33"/>
    <mergeCell ref="I31:I33"/>
    <mergeCell ref="J31:J33"/>
    <mergeCell ref="K31:K32"/>
    <mergeCell ref="L31:L33"/>
    <mergeCell ref="BD26:BM27"/>
    <mergeCell ref="B28:B33"/>
    <mergeCell ref="C28:F28"/>
    <mergeCell ref="H28:J28"/>
    <mergeCell ref="L28:O28"/>
    <mergeCell ref="N29:N30"/>
    <mergeCell ref="O29:O30"/>
    <mergeCell ref="C31:C33"/>
    <mergeCell ref="AQ28:AT28"/>
    <mergeCell ref="Z28:AB28"/>
    <mergeCell ref="I10:BG10"/>
    <mergeCell ref="F31:F33"/>
    <mergeCell ref="P28:T28"/>
    <mergeCell ref="P29:P30"/>
    <mergeCell ref="Q29:Q30"/>
    <mergeCell ref="R29:R30"/>
    <mergeCell ref="S29:S30"/>
    <mergeCell ref="T29:T30"/>
    <mergeCell ref="N31:N33"/>
    <mergeCell ref="V28:X28"/>
    <mergeCell ref="V29:V30"/>
    <mergeCell ref="W29:W30"/>
    <mergeCell ref="X29:X30"/>
    <mergeCell ref="Z29:Z30"/>
    <mergeCell ref="AD29:AD30"/>
    <mergeCell ref="AI28:AK28"/>
    <mergeCell ref="AE29:AE30"/>
    <mergeCell ref="AF29:AF30"/>
    <mergeCell ref="AG29:AG30"/>
    <mergeCell ref="AI29:AI30"/>
    <mergeCell ref="AW49:AX49"/>
    <mergeCell ref="AW50:AX50"/>
    <mergeCell ref="AW51:AX51"/>
    <mergeCell ref="BI28:BI33"/>
    <mergeCell ref="BI34:BI35"/>
    <mergeCell ref="BI36:BI37"/>
    <mergeCell ref="BI38:BI39"/>
    <mergeCell ref="BI40:BI41"/>
    <mergeCell ref="AW47:AX47"/>
    <mergeCell ref="AW48:AX48"/>
    <mergeCell ref="AN42:AQ43"/>
    <mergeCell ref="AE42:AL43"/>
    <mergeCell ref="AS42:AV43"/>
    <mergeCell ref="AA44:AB44"/>
    <mergeCell ref="AT44:AU44"/>
    <mergeCell ref="M44:O44"/>
    <mergeCell ref="T44:U44"/>
    <mergeCell ref="AO44:AP44"/>
    <mergeCell ref="AH44:AI44"/>
    <mergeCell ref="Q38:Q39"/>
    <mergeCell ref="R38:R39"/>
    <mergeCell ref="S38:S39"/>
    <mergeCell ref="AT34:AT35"/>
    <mergeCell ref="U38:U39"/>
    <mergeCell ref="V38:V39"/>
    <mergeCell ref="AS34:AS35"/>
    <mergeCell ref="AT36:AT37"/>
    <mergeCell ref="AT38:AT39"/>
  </mergeCells>
  <printOptions/>
  <pageMargins left="0.3937007874015748" right="0.1968503937007874" top="0.1968503937007874" bottom="0.3937007874015748" header="0.5118110236220472" footer="0.1968503937007874"/>
  <pageSetup horizontalDpi="600" verticalDpi="600" orientation="landscape" paperSize="9" scale="95" r:id="rId1"/>
  <headerFooter alignWithMargins="0">
    <oddFooter>&amp;R&amp;"Times New Roman,обычный"&amp;8 09.02.07 ИСиП 3 г 10 мес. 9 кл. 2020 №151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234"/>
  <sheetViews>
    <sheetView tabSelected="1" view="pageBreakPreview" zoomScale="120" zoomScaleNormal="65" zoomScaleSheetLayoutView="120" zoomScalePageLayoutView="0" workbookViewId="0" topLeftCell="A1">
      <pane xSplit="3" ySplit="13" topLeftCell="D3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52" sqref="D52"/>
    </sheetView>
  </sheetViews>
  <sheetFormatPr defaultColWidth="9.00390625" defaultRowHeight="12.75"/>
  <cols>
    <col min="1" max="1" width="1.75390625" style="95" customWidth="1"/>
    <col min="2" max="2" width="10.25390625" style="0" customWidth="1"/>
    <col min="3" max="3" width="30.625" style="0" customWidth="1"/>
    <col min="4" max="4" width="3.75390625" style="0" customWidth="1"/>
    <col min="5" max="5" width="4.75390625" style="0" customWidth="1"/>
    <col min="6" max="6" width="5.00390625" style="0" customWidth="1"/>
    <col min="7" max="7" width="3.875" style="0" customWidth="1"/>
    <col min="8" max="8" width="4.875" style="0" hidden="1" customWidth="1"/>
    <col min="9" max="9" width="7.75390625" style="0" customWidth="1"/>
    <col min="10" max="10" width="5.375" style="0" customWidth="1"/>
    <col min="11" max="13" width="4.625" style="0" customWidth="1"/>
    <col min="14" max="15" width="5.625" style="0" customWidth="1"/>
    <col min="16" max="16" width="5.25390625" style="0" customWidth="1"/>
    <col min="17" max="18" width="4.75390625" style="0" customWidth="1"/>
    <col min="19" max="19" width="5.375" style="0" customWidth="1"/>
    <col min="20" max="20" width="4.75390625" style="0" hidden="1" customWidth="1"/>
    <col min="21" max="21" width="4.75390625" style="0" customWidth="1"/>
    <col min="22" max="22" width="4.75390625" style="0" hidden="1" customWidth="1"/>
    <col min="23" max="23" width="4.75390625" style="0" customWidth="1"/>
    <col min="24" max="24" width="4.75390625" style="0" hidden="1" customWidth="1"/>
    <col min="25" max="27" width="4.75390625" style="0" customWidth="1"/>
    <col min="28" max="28" width="4.75390625" style="0" hidden="1" customWidth="1"/>
    <col min="29" max="29" width="4.75390625" style="0" customWidth="1"/>
    <col min="30" max="30" width="4.75390625" style="0" hidden="1" customWidth="1"/>
    <col min="31" max="31" width="4.75390625" style="0" customWidth="1"/>
    <col min="32" max="32" width="4.75390625" style="0" hidden="1" customWidth="1"/>
    <col min="33" max="33" width="4.75390625" style="0" customWidth="1"/>
    <col min="34" max="34" width="4.75390625" style="0" hidden="1" customWidth="1"/>
    <col min="35" max="37" width="4.75390625" style="0" customWidth="1"/>
    <col min="38" max="38" width="4.75390625" style="0" hidden="1" customWidth="1"/>
    <col min="39" max="39" width="5.625" style="0" customWidth="1"/>
    <col min="40" max="40" width="0.2421875" style="0" hidden="1" customWidth="1"/>
    <col min="41" max="41" width="4.75390625" style="0" customWidth="1"/>
    <col min="42" max="42" width="4.75390625" style="0" hidden="1" customWidth="1"/>
    <col min="43" max="43" width="4.75390625" style="0" customWidth="1"/>
    <col min="44" max="44" width="4.75390625" style="0" hidden="1" customWidth="1"/>
    <col min="45" max="47" width="4.75390625" style="0" customWidth="1"/>
    <col min="48" max="48" width="4.75390625" style="0" hidden="1" customWidth="1"/>
    <col min="49" max="49" width="4.75390625" style="0" customWidth="1"/>
    <col min="50" max="50" width="4.75390625" style="0" hidden="1" customWidth="1"/>
    <col min="51" max="51" width="4.75390625" style="0" customWidth="1"/>
    <col min="52" max="52" width="4.75390625" style="0" hidden="1" customWidth="1"/>
    <col min="53" max="53" width="4.75390625" style="0" customWidth="1"/>
    <col min="54" max="54" width="4.75390625" style="0" hidden="1" customWidth="1"/>
    <col min="55" max="57" width="4.75390625" style="0" customWidth="1"/>
    <col min="58" max="58" width="4.75390625" style="0" hidden="1" customWidth="1"/>
    <col min="59" max="59" width="4.75390625" style="0" customWidth="1"/>
    <col min="60" max="60" width="4.75390625" style="0" hidden="1" customWidth="1"/>
    <col min="61" max="61" width="5.375" style="0" customWidth="1"/>
    <col min="62" max="62" width="4.125" style="0" hidden="1" customWidth="1"/>
    <col min="63" max="63" width="5.375" style="0" customWidth="1"/>
    <col min="64" max="64" width="4.75390625" style="0" hidden="1" customWidth="1"/>
    <col min="65" max="67" width="4.75390625" style="0" customWidth="1"/>
    <col min="68" max="68" width="4.75390625" style="0" hidden="1" customWidth="1"/>
    <col min="69" max="69" width="4.75390625" style="0" customWidth="1"/>
    <col min="70" max="70" width="4.75390625" style="0" hidden="1" customWidth="1"/>
    <col min="71" max="71" width="5.00390625" style="0" customWidth="1"/>
    <col min="72" max="72" width="5.00390625" style="0" hidden="1" customWidth="1"/>
    <col min="73" max="73" width="4.75390625" style="0" customWidth="1"/>
    <col min="74" max="74" width="4.75390625" style="0" hidden="1" customWidth="1"/>
    <col min="75" max="79" width="4.625" style="0" customWidth="1"/>
    <col min="80" max="80" width="4.625" style="0" hidden="1" customWidth="1"/>
    <col min="81" max="81" width="4.625" style="0" customWidth="1"/>
    <col min="82" max="82" width="4.625" style="0" hidden="1" customWidth="1"/>
    <col min="83" max="83" width="4.625" style="0" customWidth="1"/>
    <col min="84" max="84" width="4.75390625" style="0" hidden="1" customWidth="1"/>
    <col min="85" max="85" width="4.75390625" style="0" customWidth="1"/>
    <col min="86" max="89" width="4.625" style="0" customWidth="1"/>
    <col min="90" max="90" width="4.75390625" style="0" hidden="1" customWidth="1"/>
    <col min="91" max="91" width="4.625" style="0" customWidth="1"/>
    <col min="92" max="92" width="4.625" style="0" hidden="1" customWidth="1"/>
    <col min="93" max="93" width="4.625" style="0" customWidth="1"/>
    <col min="94" max="94" width="4.75390625" style="0" hidden="1" customWidth="1"/>
    <col min="95" max="96" width="4.75390625" style="0" customWidth="1"/>
    <col min="97" max="99" width="4.375" style="0" customWidth="1"/>
    <col min="100" max="100" width="4.75390625" style="0" hidden="1" customWidth="1"/>
    <col min="101" max="101" width="4.75390625" style="0" customWidth="1"/>
    <col min="102" max="102" width="4.625" style="0" customWidth="1"/>
    <col min="103" max="104" width="5.625" style="0" customWidth="1"/>
    <col min="105" max="105" width="5.125" style="0" hidden="1" customWidth="1"/>
    <col min="106" max="106" width="7.00390625" style="0" customWidth="1"/>
    <col min="107" max="107" width="6.00390625" style="0" customWidth="1"/>
    <col min="108" max="108" width="6.625" style="0" customWidth="1"/>
    <col min="109" max="109" width="6.125" style="194" customWidth="1"/>
  </cols>
  <sheetData>
    <row r="1" spans="2:109" ht="18" customHeight="1" thickBot="1">
      <c r="B1" s="1123" t="s">
        <v>366</v>
      </c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Q1" s="1123"/>
      <c r="R1" s="1123"/>
      <c r="S1" s="1123"/>
      <c r="T1" s="1123"/>
      <c r="U1" s="1123"/>
      <c r="V1" s="1123"/>
      <c r="W1" s="1123"/>
      <c r="X1" s="1123"/>
      <c r="Y1" s="1123"/>
      <c r="Z1" s="1123"/>
      <c r="AA1" s="1123"/>
      <c r="AB1" s="1123"/>
      <c r="AC1" s="1123"/>
      <c r="AD1" s="1123"/>
      <c r="AE1" s="1123"/>
      <c r="AF1" s="1123"/>
      <c r="AG1" s="1123"/>
      <c r="AH1" s="1123"/>
      <c r="AI1" s="1123"/>
      <c r="AJ1" s="1123"/>
      <c r="AK1" s="1123"/>
      <c r="AL1" s="1123"/>
      <c r="AM1" s="1123"/>
      <c r="AN1" s="1123"/>
      <c r="AO1" s="1123"/>
      <c r="AP1" s="1123"/>
      <c r="AQ1" s="1123"/>
      <c r="AR1" s="1123"/>
      <c r="AS1" s="1123"/>
      <c r="AT1" s="1123"/>
      <c r="AU1" s="1123"/>
      <c r="AV1" s="1123"/>
      <c r="AW1" s="1123"/>
      <c r="AX1" s="1123"/>
      <c r="AY1" s="1123"/>
      <c r="AZ1" s="1123"/>
      <c r="BA1" s="1123"/>
      <c r="BB1" s="1123"/>
      <c r="BC1" s="1123"/>
      <c r="BD1" s="1123"/>
      <c r="BE1" s="1123"/>
      <c r="BF1" s="1123"/>
      <c r="BG1" s="1123"/>
      <c r="BH1" s="1123"/>
      <c r="BI1" s="1123"/>
      <c r="BJ1" s="1123"/>
      <c r="BK1" s="1123"/>
      <c r="BL1" s="1123"/>
      <c r="BM1" s="1123"/>
      <c r="BN1" s="1123"/>
      <c r="BO1" s="1123"/>
      <c r="BP1" s="1123"/>
      <c r="BQ1" s="1123"/>
      <c r="BR1" s="1123"/>
      <c r="BS1" s="1123"/>
      <c r="BT1" s="1123"/>
      <c r="BU1" s="1123"/>
      <c r="BV1" s="1123"/>
      <c r="BW1" s="1123"/>
      <c r="BX1" s="1123"/>
      <c r="BY1" s="1123"/>
      <c r="BZ1" s="1123"/>
      <c r="CA1" s="1123"/>
      <c r="CB1" s="1123"/>
      <c r="CC1" s="1123"/>
      <c r="CD1" s="1123"/>
      <c r="CE1" s="1123"/>
      <c r="CF1" s="1123"/>
      <c r="CG1" s="1123"/>
      <c r="CH1" s="1123"/>
      <c r="CI1" s="1123"/>
      <c r="CJ1" s="1123"/>
      <c r="CK1" s="1123"/>
      <c r="CL1" s="1123"/>
      <c r="CM1" s="1123"/>
      <c r="CN1" s="1123"/>
      <c r="CO1" s="1123"/>
      <c r="CP1" s="1123"/>
      <c r="CQ1" s="1123"/>
      <c r="CR1" s="1123"/>
      <c r="CS1" s="1123"/>
      <c r="CT1" s="1123"/>
      <c r="CU1" s="1123"/>
      <c r="CV1" s="1123"/>
      <c r="CW1" s="1123"/>
      <c r="CX1" s="1123"/>
      <c r="CY1" s="91"/>
      <c r="CZ1" s="91"/>
      <c r="DA1" s="91"/>
      <c r="DB1" s="63" t="s">
        <v>379</v>
      </c>
      <c r="DC1" s="63"/>
      <c r="DD1" s="16"/>
      <c r="DE1" s="19"/>
    </row>
    <row r="2" spans="1:109" s="531" customFormat="1" ht="27.75" customHeight="1" thickBot="1">
      <c r="A2" s="525"/>
      <c r="B2" s="1124" t="s">
        <v>141</v>
      </c>
      <c r="C2" s="1127" t="s">
        <v>153</v>
      </c>
      <c r="D2" s="1129" t="s">
        <v>173</v>
      </c>
      <c r="E2" s="1130"/>
      <c r="F2" s="1130"/>
      <c r="G2" s="1130"/>
      <c r="H2" s="526"/>
      <c r="I2" s="1131" t="s">
        <v>174</v>
      </c>
      <c r="J2" s="1132"/>
      <c r="K2" s="1132"/>
      <c r="L2" s="1132"/>
      <c r="M2" s="1133"/>
      <c r="N2" s="1133"/>
      <c r="O2" s="1133"/>
      <c r="P2" s="1133"/>
      <c r="Q2" s="1133"/>
      <c r="R2" s="1133"/>
      <c r="S2" s="1133"/>
      <c r="T2" s="1133"/>
      <c r="U2" s="1119" t="s">
        <v>209</v>
      </c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120"/>
      <c r="AL2" s="1120"/>
      <c r="AM2" s="1120"/>
      <c r="AN2" s="1120"/>
      <c r="AO2" s="1120"/>
      <c r="AP2" s="1120"/>
      <c r="AQ2" s="1120"/>
      <c r="AR2" s="1120"/>
      <c r="AS2" s="1120"/>
      <c r="AT2" s="1120"/>
      <c r="AU2" s="1120"/>
      <c r="AV2" s="1120"/>
      <c r="AW2" s="1120"/>
      <c r="AX2" s="1120"/>
      <c r="AY2" s="1120"/>
      <c r="AZ2" s="1120"/>
      <c r="BA2" s="1120"/>
      <c r="BB2" s="1120"/>
      <c r="BC2" s="1120"/>
      <c r="BD2" s="1120"/>
      <c r="BE2" s="1120"/>
      <c r="BF2" s="1120"/>
      <c r="BG2" s="1120"/>
      <c r="BH2" s="1120"/>
      <c r="BI2" s="1120"/>
      <c r="BJ2" s="1120"/>
      <c r="BK2" s="1120"/>
      <c r="BL2" s="1120"/>
      <c r="BM2" s="1120"/>
      <c r="BN2" s="1120"/>
      <c r="BO2" s="1120"/>
      <c r="BP2" s="1120"/>
      <c r="BQ2" s="1120"/>
      <c r="BR2" s="1120"/>
      <c r="BS2" s="1120"/>
      <c r="BT2" s="1120"/>
      <c r="BU2" s="1120"/>
      <c r="BV2" s="1120"/>
      <c r="BW2" s="1120"/>
      <c r="BX2" s="1120"/>
      <c r="BY2" s="1120"/>
      <c r="BZ2" s="1120"/>
      <c r="CA2" s="1120"/>
      <c r="CB2" s="1120"/>
      <c r="CC2" s="1120"/>
      <c r="CD2" s="1120"/>
      <c r="CE2" s="1120"/>
      <c r="CF2" s="1120"/>
      <c r="CG2" s="1120"/>
      <c r="CH2" s="1120"/>
      <c r="CI2" s="1120"/>
      <c r="CJ2" s="1120"/>
      <c r="CK2" s="1120"/>
      <c r="CL2" s="1120"/>
      <c r="CM2" s="1120"/>
      <c r="CN2" s="1120"/>
      <c r="CO2" s="1120"/>
      <c r="CP2" s="1120"/>
      <c r="CQ2" s="1120"/>
      <c r="CR2" s="1120"/>
      <c r="CS2" s="1120"/>
      <c r="CT2" s="1120"/>
      <c r="CU2" s="1120"/>
      <c r="CV2" s="1120"/>
      <c r="CW2" s="1154" t="s">
        <v>227</v>
      </c>
      <c r="CX2" s="1154" t="s">
        <v>49</v>
      </c>
      <c r="CY2" s="1170" t="s">
        <v>179</v>
      </c>
      <c r="CZ2" s="1171"/>
      <c r="DA2" s="1172"/>
      <c r="DB2" s="527" t="s">
        <v>89</v>
      </c>
      <c r="DC2" s="528" t="s">
        <v>90</v>
      </c>
      <c r="DD2" s="529"/>
      <c r="DE2" s="530"/>
    </row>
    <row r="3" spans="1:109" s="531" customFormat="1" ht="26.25" customHeight="1" thickBot="1">
      <c r="A3" s="525"/>
      <c r="B3" s="1125"/>
      <c r="C3" s="1128"/>
      <c r="D3" s="1126" t="s">
        <v>27</v>
      </c>
      <c r="E3" s="1106"/>
      <c r="F3" s="1106"/>
      <c r="G3" s="1202" t="s">
        <v>286</v>
      </c>
      <c r="H3" s="532"/>
      <c r="I3" s="1135" t="s">
        <v>260</v>
      </c>
      <c r="J3" s="1069" t="s">
        <v>261</v>
      </c>
      <c r="K3" s="1116" t="s">
        <v>175</v>
      </c>
      <c r="L3" s="1117"/>
      <c r="M3" s="1073"/>
      <c r="N3" s="1073"/>
      <c r="O3" s="1073"/>
      <c r="P3" s="1073"/>
      <c r="Q3" s="1073"/>
      <c r="R3" s="1073"/>
      <c r="S3" s="1073"/>
      <c r="T3" s="1084"/>
      <c r="U3" s="1121"/>
      <c r="V3" s="1122"/>
      <c r="W3" s="1122"/>
      <c r="X3" s="1122"/>
      <c r="Y3" s="1122"/>
      <c r="Z3" s="1122"/>
      <c r="AA3" s="1122"/>
      <c r="AB3" s="1122"/>
      <c r="AC3" s="1122"/>
      <c r="AD3" s="1122"/>
      <c r="AE3" s="1122"/>
      <c r="AF3" s="1122"/>
      <c r="AG3" s="1122"/>
      <c r="AH3" s="1122"/>
      <c r="AI3" s="1122"/>
      <c r="AJ3" s="1122"/>
      <c r="AK3" s="1122"/>
      <c r="AL3" s="1122"/>
      <c r="AM3" s="1122"/>
      <c r="AN3" s="1122"/>
      <c r="AO3" s="1122"/>
      <c r="AP3" s="1122"/>
      <c r="AQ3" s="1122"/>
      <c r="AR3" s="1122"/>
      <c r="AS3" s="1122"/>
      <c r="AT3" s="1122"/>
      <c r="AU3" s="1122"/>
      <c r="AV3" s="1122"/>
      <c r="AW3" s="1122"/>
      <c r="AX3" s="1122"/>
      <c r="AY3" s="1122"/>
      <c r="AZ3" s="1122"/>
      <c r="BA3" s="1122"/>
      <c r="BB3" s="1122"/>
      <c r="BC3" s="1122"/>
      <c r="BD3" s="1122"/>
      <c r="BE3" s="1122"/>
      <c r="BF3" s="1122"/>
      <c r="BG3" s="1122"/>
      <c r="BH3" s="1122"/>
      <c r="BI3" s="1122"/>
      <c r="BJ3" s="1122"/>
      <c r="BK3" s="1122"/>
      <c r="BL3" s="1122"/>
      <c r="BM3" s="1122"/>
      <c r="BN3" s="1122"/>
      <c r="BO3" s="1122"/>
      <c r="BP3" s="1122"/>
      <c r="BQ3" s="1122"/>
      <c r="BR3" s="1122"/>
      <c r="BS3" s="1122"/>
      <c r="BT3" s="1122"/>
      <c r="BU3" s="1122"/>
      <c r="BV3" s="1122"/>
      <c r="BW3" s="1122"/>
      <c r="BX3" s="1122"/>
      <c r="BY3" s="1122"/>
      <c r="BZ3" s="1122"/>
      <c r="CA3" s="1122"/>
      <c r="CB3" s="1122"/>
      <c r="CC3" s="1122"/>
      <c r="CD3" s="1122"/>
      <c r="CE3" s="1122"/>
      <c r="CF3" s="1122"/>
      <c r="CG3" s="1122"/>
      <c r="CH3" s="1122"/>
      <c r="CI3" s="1122"/>
      <c r="CJ3" s="1122"/>
      <c r="CK3" s="1122"/>
      <c r="CL3" s="1122"/>
      <c r="CM3" s="1122"/>
      <c r="CN3" s="1122"/>
      <c r="CO3" s="1122"/>
      <c r="CP3" s="1122"/>
      <c r="CQ3" s="1122"/>
      <c r="CR3" s="1122"/>
      <c r="CS3" s="1122"/>
      <c r="CT3" s="1122"/>
      <c r="CU3" s="1122"/>
      <c r="CV3" s="1122"/>
      <c r="CW3" s="1155"/>
      <c r="CX3" s="1155"/>
      <c r="CY3" s="1170"/>
      <c r="CZ3" s="1171"/>
      <c r="DA3" s="1172"/>
      <c r="DB3" s="527"/>
      <c r="DC3" s="528"/>
      <c r="DD3" s="529"/>
      <c r="DE3" s="530"/>
    </row>
    <row r="4" spans="1:109" s="531" customFormat="1" ht="24" customHeight="1" thickBot="1">
      <c r="A4" s="525"/>
      <c r="B4" s="1126"/>
      <c r="C4" s="1075"/>
      <c r="D4" s="1085" t="s">
        <v>34</v>
      </c>
      <c r="E4" s="1076" t="s">
        <v>78</v>
      </c>
      <c r="F4" s="1076" t="s">
        <v>35</v>
      </c>
      <c r="G4" s="1203"/>
      <c r="H4" s="1138"/>
      <c r="I4" s="1136"/>
      <c r="J4" s="1113"/>
      <c r="K4" s="1115" t="s">
        <v>387</v>
      </c>
      <c r="L4" s="1069" t="s">
        <v>386</v>
      </c>
      <c r="M4" s="1115" t="s">
        <v>385</v>
      </c>
      <c r="N4" s="1072" t="s">
        <v>262</v>
      </c>
      <c r="O4" s="1073"/>
      <c r="P4" s="1073"/>
      <c r="Q4" s="1073"/>
      <c r="R4" s="1074"/>
      <c r="S4" s="1115" t="s">
        <v>188</v>
      </c>
      <c r="T4" s="1134" t="s">
        <v>187</v>
      </c>
      <c r="U4" s="1072" t="s">
        <v>74</v>
      </c>
      <c r="V4" s="1083"/>
      <c r="W4" s="1073"/>
      <c r="X4" s="1073"/>
      <c r="Y4" s="1073"/>
      <c r="Z4" s="1073"/>
      <c r="AA4" s="1073"/>
      <c r="AB4" s="1073"/>
      <c r="AC4" s="1073"/>
      <c r="AD4" s="1073"/>
      <c r="AE4" s="1073"/>
      <c r="AF4" s="1073"/>
      <c r="AG4" s="1073"/>
      <c r="AH4" s="1073"/>
      <c r="AI4" s="1073"/>
      <c r="AJ4" s="1073"/>
      <c r="AK4" s="1073"/>
      <c r="AL4" s="1073"/>
      <c r="AM4" s="1073"/>
      <c r="AN4" s="1084"/>
      <c r="AO4" s="1072" t="s">
        <v>75</v>
      </c>
      <c r="AP4" s="1083"/>
      <c r="AQ4" s="1073"/>
      <c r="AR4" s="1073"/>
      <c r="AS4" s="1073"/>
      <c r="AT4" s="1073"/>
      <c r="AU4" s="1073"/>
      <c r="AV4" s="1073"/>
      <c r="AW4" s="1073"/>
      <c r="AX4" s="1073"/>
      <c r="AY4" s="1073"/>
      <c r="AZ4" s="1073"/>
      <c r="BA4" s="1073"/>
      <c r="BB4" s="1073"/>
      <c r="BC4" s="1073"/>
      <c r="BD4" s="1073"/>
      <c r="BE4" s="1073"/>
      <c r="BF4" s="1073"/>
      <c r="BG4" s="1073"/>
      <c r="BH4" s="1084"/>
      <c r="BI4" s="1072" t="s">
        <v>76</v>
      </c>
      <c r="BJ4" s="1083"/>
      <c r="BK4" s="1073"/>
      <c r="BL4" s="1073"/>
      <c r="BM4" s="1073"/>
      <c r="BN4" s="1073"/>
      <c r="BO4" s="1073"/>
      <c r="BP4" s="1073"/>
      <c r="BQ4" s="1073"/>
      <c r="BR4" s="1073"/>
      <c r="BS4" s="1073"/>
      <c r="BT4" s="1073"/>
      <c r="BU4" s="1073"/>
      <c r="BV4" s="1073"/>
      <c r="BW4" s="1073"/>
      <c r="BX4" s="1073"/>
      <c r="BY4" s="1073"/>
      <c r="BZ4" s="1073"/>
      <c r="CA4" s="1073"/>
      <c r="CB4" s="1084"/>
      <c r="CC4" s="1072" t="s">
        <v>160</v>
      </c>
      <c r="CD4" s="1083"/>
      <c r="CE4" s="1180"/>
      <c r="CF4" s="1180"/>
      <c r="CG4" s="1180"/>
      <c r="CH4" s="1180"/>
      <c r="CI4" s="1180"/>
      <c r="CJ4" s="1180"/>
      <c r="CK4" s="1180"/>
      <c r="CL4" s="1180"/>
      <c r="CM4" s="1180"/>
      <c r="CN4" s="1180"/>
      <c r="CO4" s="1180"/>
      <c r="CP4" s="1180"/>
      <c r="CQ4" s="1180"/>
      <c r="CR4" s="1180"/>
      <c r="CS4" s="1180"/>
      <c r="CT4" s="1180"/>
      <c r="CU4" s="1180"/>
      <c r="CV4" s="1180"/>
      <c r="CW4" s="1155"/>
      <c r="CX4" s="1155"/>
      <c r="CY4" s="1171"/>
      <c r="CZ4" s="1171"/>
      <c r="DA4" s="1172"/>
      <c r="DB4" s="533"/>
      <c r="DC4" s="529"/>
      <c r="DD4" s="529"/>
      <c r="DE4" s="530"/>
    </row>
    <row r="5" spans="1:109" s="531" customFormat="1" ht="12.75" customHeight="1" thickBot="1">
      <c r="A5" s="525"/>
      <c r="B5" s="1126"/>
      <c r="C5" s="1075"/>
      <c r="D5" s="1136"/>
      <c r="E5" s="1113"/>
      <c r="F5" s="1113"/>
      <c r="G5" s="1203"/>
      <c r="H5" s="1139"/>
      <c r="I5" s="1136"/>
      <c r="J5" s="1113"/>
      <c r="K5" s="1115"/>
      <c r="L5" s="1070"/>
      <c r="M5" s="1115"/>
      <c r="N5" s="1118" t="s">
        <v>177</v>
      </c>
      <c r="O5" s="1075" t="s">
        <v>77</v>
      </c>
      <c r="P5" s="1073"/>
      <c r="Q5" s="1073"/>
      <c r="R5" s="1074"/>
      <c r="S5" s="1115"/>
      <c r="T5" s="1134"/>
      <c r="U5" s="1072" t="s">
        <v>101</v>
      </c>
      <c r="V5" s="1083"/>
      <c r="W5" s="1073"/>
      <c r="X5" s="1073"/>
      <c r="Y5" s="1073"/>
      <c r="Z5" s="1073"/>
      <c r="AA5" s="1073"/>
      <c r="AB5" s="1073"/>
      <c r="AC5" s="1073"/>
      <c r="AD5" s="1084"/>
      <c r="AE5" s="1072" t="s">
        <v>102</v>
      </c>
      <c r="AF5" s="1083"/>
      <c r="AG5" s="1073"/>
      <c r="AH5" s="1073"/>
      <c r="AI5" s="1073"/>
      <c r="AJ5" s="1073"/>
      <c r="AK5" s="1073"/>
      <c r="AL5" s="1073"/>
      <c r="AM5" s="1073"/>
      <c r="AN5" s="1084"/>
      <c r="AO5" s="1072" t="s">
        <v>103</v>
      </c>
      <c r="AP5" s="1083"/>
      <c r="AQ5" s="1073"/>
      <c r="AR5" s="1073"/>
      <c r="AS5" s="1073"/>
      <c r="AT5" s="1073"/>
      <c r="AU5" s="1073"/>
      <c r="AV5" s="1073"/>
      <c r="AW5" s="1073"/>
      <c r="AX5" s="1084"/>
      <c r="AY5" s="1072" t="s">
        <v>104</v>
      </c>
      <c r="AZ5" s="1083"/>
      <c r="BA5" s="1073"/>
      <c r="BB5" s="1073"/>
      <c r="BC5" s="1073"/>
      <c r="BD5" s="1073"/>
      <c r="BE5" s="1073"/>
      <c r="BF5" s="1073"/>
      <c r="BG5" s="1073"/>
      <c r="BH5" s="1084"/>
      <c r="BI5" s="1072" t="s">
        <v>105</v>
      </c>
      <c r="BJ5" s="1083"/>
      <c r="BK5" s="1073"/>
      <c r="BL5" s="1073"/>
      <c r="BM5" s="1073"/>
      <c r="BN5" s="1073"/>
      <c r="BO5" s="1073"/>
      <c r="BP5" s="1073"/>
      <c r="BQ5" s="1073"/>
      <c r="BR5" s="1084"/>
      <c r="BS5" s="1072" t="s">
        <v>127</v>
      </c>
      <c r="BT5" s="1083"/>
      <c r="BU5" s="1073"/>
      <c r="BV5" s="1073"/>
      <c r="BW5" s="1073"/>
      <c r="BX5" s="1073"/>
      <c r="BY5" s="1073"/>
      <c r="BZ5" s="1073"/>
      <c r="CA5" s="1073"/>
      <c r="CB5" s="1084"/>
      <c r="CC5" s="1072" t="s">
        <v>161</v>
      </c>
      <c r="CD5" s="1083"/>
      <c r="CE5" s="1073"/>
      <c r="CF5" s="1073"/>
      <c r="CG5" s="1073"/>
      <c r="CH5" s="1073"/>
      <c r="CI5" s="1073"/>
      <c r="CJ5" s="1073"/>
      <c r="CK5" s="1073"/>
      <c r="CL5" s="1084"/>
      <c r="CM5" s="1072" t="s">
        <v>162</v>
      </c>
      <c r="CN5" s="1083"/>
      <c r="CO5" s="1073"/>
      <c r="CP5" s="1073"/>
      <c r="CQ5" s="1073"/>
      <c r="CR5" s="1073"/>
      <c r="CS5" s="1073"/>
      <c r="CT5" s="1073"/>
      <c r="CU5" s="1073"/>
      <c r="CV5" s="1073"/>
      <c r="CW5" s="1155"/>
      <c r="CX5" s="1155"/>
      <c r="CY5" s="1171"/>
      <c r="CZ5" s="1171"/>
      <c r="DA5" s="1172"/>
      <c r="DB5" s="534"/>
      <c r="DC5" s="535"/>
      <c r="DD5" s="535"/>
      <c r="DE5" s="530"/>
    </row>
    <row r="6" spans="1:109" s="531" customFormat="1" ht="24.75" customHeight="1" thickBot="1">
      <c r="A6" s="525"/>
      <c r="B6" s="1126"/>
      <c r="C6" s="1075"/>
      <c r="D6" s="1136"/>
      <c r="E6" s="1113"/>
      <c r="F6" s="1113"/>
      <c r="G6" s="1203"/>
      <c r="H6" s="1139"/>
      <c r="I6" s="1136"/>
      <c r="J6" s="1113"/>
      <c r="K6" s="1115"/>
      <c r="L6" s="1070"/>
      <c r="M6" s="1115"/>
      <c r="N6" s="1118"/>
      <c r="O6" s="1091" t="s">
        <v>388</v>
      </c>
      <c r="P6" s="1091" t="s">
        <v>176</v>
      </c>
      <c r="Q6" s="1091" t="s">
        <v>197</v>
      </c>
      <c r="R6" s="1076" t="s">
        <v>269</v>
      </c>
      <c r="S6" s="1115"/>
      <c r="T6" s="1134"/>
      <c r="U6" s="1085" t="s">
        <v>207</v>
      </c>
      <c r="V6" s="1099" t="s">
        <v>27</v>
      </c>
      <c r="W6" s="1091" t="s">
        <v>186</v>
      </c>
      <c r="X6" s="1075" t="s">
        <v>208</v>
      </c>
      <c r="Y6" s="1073"/>
      <c r="Z6" s="1073"/>
      <c r="AA6" s="1073"/>
      <c r="AB6" s="1073"/>
      <c r="AC6" s="1073"/>
      <c r="AD6" s="1084"/>
      <c r="AE6" s="1085" t="s">
        <v>207</v>
      </c>
      <c r="AF6" s="1099" t="s">
        <v>27</v>
      </c>
      <c r="AG6" s="1091" t="s">
        <v>186</v>
      </c>
      <c r="AH6" s="1075" t="s">
        <v>208</v>
      </c>
      <c r="AI6" s="1073"/>
      <c r="AJ6" s="1073"/>
      <c r="AK6" s="1073"/>
      <c r="AL6" s="1073"/>
      <c r="AM6" s="1073"/>
      <c r="AN6" s="1084"/>
      <c r="AO6" s="1085" t="s">
        <v>207</v>
      </c>
      <c r="AP6" s="1099" t="s">
        <v>27</v>
      </c>
      <c r="AQ6" s="1091" t="s">
        <v>186</v>
      </c>
      <c r="AR6" s="1075" t="s">
        <v>208</v>
      </c>
      <c r="AS6" s="1073"/>
      <c r="AT6" s="1073"/>
      <c r="AU6" s="1073"/>
      <c r="AV6" s="1073"/>
      <c r="AW6" s="1073"/>
      <c r="AX6" s="1084"/>
      <c r="AY6" s="1085" t="s">
        <v>207</v>
      </c>
      <c r="AZ6" s="1099" t="s">
        <v>27</v>
      </c>
      <c r="BA6" s="1091" t="s">
        <v>186</v>
      </c>
      <c r="BB6" s="1075" t="s">
        <v>208</v>
      </c>
      <c r="BC6" s="1073"/>
      <c r="BD6" s="1073"/>
      <c r="BE6" s="1073"/>
      <c r="BF6" s="1073"/>
      <c r="BG6" s="1073"/>
      <c r="BH6" s="1084"/>
      <c r="BI6" s="1085" t="s">
        <v>207</v>
      </c>
      <c r="BJ6" s="1099" t="s">
        <v>27</v>
      </c>
      <c r="BK6" s="1091" t="s">
        <v>186</v>
      </c>
      <c r="BL6" s="1075" t="s">
        <v>208</v>
      </c>
      <c r="BM6" s="1073"/>
      <c r="BN6" s="1073"/>
      <c r="BO6" s="1073"/>
      <c r="BP6" s="1073"/>
      <c r="BQ6" s="1073"/>
      <c r="BR6" s="1084"/>
      <c r="BS6" s="1085" t="s">
        <v>207</v>
      </c>
      <c r="BT6" s="1099" t="s">
        <v>27</v>
      </c>
      <c r="BU6" s="1091" t="s">
        <v>186</v>
      </c>
      <c r="BV6" s="1075" t="s">
        <v>208</v>
      </c>
      <c r="BW6" s="1073"/>
      <c r="BX6" s="1073"/>
      <c r="BY6" s="1073"/>
      <c r="BZ6" s="1073"/>
      <c r="CA6" s="1073"/>
      <c r="CB6" s="1084"/>
      <c r="CC6" s="1085" t="s">
        <v>207</v>
      </c>
      <c r="CD6" s="1099" t="s">
        <v>27</v>
      </c>
      <c r="CE6" s="1091" t="s">
        <v>186</v>
      </c>
      <c r="CF6" s="1075" t="s">
        <v>208</v>
      </c>
      <c r="CG6" s="1073"/>
      <c r="CH6" s="1073"/>
      <c r="CI6" s="1073"/>
      <c r="CJ6" s="1073"/>
      <c r="CK6" s="1073"/>
      <c r="CL6" s="1084"/>
      <c r="CM6" s="1085" t="s">
        <v>207</v>
      </c>
      <c r="CN6" s="1099" t="s">
        <v>27</v>
      </c>
      <c r="CO6" s="1091" t="s">
        <v>186</v>
      </c>
      <c r="CP6" s="1075" t="s">
        <v>208</v>
      </c>
      <c r="CQ6" s="1073"/>
      <c r="CR6" s="1073"/>
      <c r="CS6" s="1073"/>
      <c r="CT6" s="1073"/>
      <c r="CU6" s="1073"/>
      <c r="CV6" s="1084"/>
      <c r="CW6" s="1155"/>
      <c r="CX6" s="1155"/>
      <c r="CY6" s="1172"/>
      <c r="CZ6" s="1172"/>
      <c r="DA6" s="1172"/>
      <c r="DB6" s="534"/>
      <c r="DC6" s="535"/>
      <c r="DD6" s="535"/>
      <c r="DE6" s="530"/>
    </row>
    <row r="7" spans="1:109" s="531" customFormat="1" ht="15" customHeight="1">
      <c r="A7" s="525"/>
      <c r="B7" s="1126"/>
      <c r="C7" s="1075"/>
      <c r="D7" s="1136"/>
      <c r="E7" s="1113"/>
      <c r="F7" s="1113"/>
      <c r="G7" s="1203"/>
      <c r="H7" s="1139"/>
      <c r="I7" s="1136"/>
      <c r="J7" s="1113"/>
      <c r="K7" s="1115"/>
      <c r="L7" s="1070"/>
      <c r="M7" s="1115"/>
      <c r="N7" s="1118"/>
      <c r="O7" s="1106"/>
      <c r="P7" s="1106"/>
      <c r="Q7" s="1106"/>
      <c r="R7" s="1077"/>
      <c r="S7" s="1115"/>
      <c r="T7" s="1134"/>
      <c r="U7" s="1086"/>
      <c r="V7" s="1100"/>
      <c r="W7" s="1091"/>
      <c r="X7" s="1088" t="s">
        <v>187</v>
      </c>
      <c r="Y7" s="1093" t="s">
        <v>98</v>
      </c>
      <c r="Z7" s="1116" t="s">
        <v>77</v>
      </c>
      <c r="AA7" s="1117"/>
      <c r="AB7" s="1073"/>
      <c r="AC7" s="1074"/>
      <c r="AD7" s="1111" t="s">
        <v>195</v>
      </c>
      <c r="AE7" s="1086"/>
      <c r="AF7" s="1100"/>
      <c r="AG7" s="1091"/>
      <c r="AH7" s="1088" t="s">
        <v>187</v>
      </c>
      <c r="AI7" s="1093" t="s">
        <v>98</v>
      </c>
      <c r="AJ7" s="1079" t="s">
        <v>77</v>
      </c>
      <c r="AK7" s="1080"/>
      <c r="AL7" s="1081"/>
      <c r="AM7" s="1082"/>
      <c r="AN7" s="1097" t="s">
        <v>195</v>
      </c>
      <c r="AO7" s="1086"/>
      <c r="AP7" s="1100"/>
      <c r="AQ7" s="1091"/>
      <c r="AR7" s="1088" t="s">
        <v>187</v>
      </c>
      <c r="AS7" s="1093" t="s">
        <v>98</v>
      </c>
      <c r="AT7" s="1079" t="s">
        <v>77</v>
      </c>
      <c r="AU7" s="1080"/>
      <c r="AV7" s="1081"/>
      <c r="AW7" s="1082"/>
      <c r="AX7" s="1097" t="s">
        <v>195</v>
      </c>
      <c r="AY7" s="1086"/>
      <c r="AZ7" s="1100"/>
      <c r="BA7" s="1091"/>
      <c r="BB7" s="1088" t="s">
        <v>187</v>
      </c>
      <c r="BC7" s="1093" t="s">
        <v>98</v>
      </c>
      <c r="BD7" s="1079" t="s">
        <v>77</v>
      </c>
      <c r="BE7" s="1080"/>
      <c r="BF7" s="1081"/>
      <c r="BG7" s="1082"/>
      <c r="BH7" s="1097" t="s">
        <v>195</v>
      </c>
      <c r="BI7" s="1086"/>
      <c r="BJ7" s="1100"/>
      <c r="BK7" s="1091"/>
      <c r="BL7" s="1088" t="s">
        <v>187</v>
      </c>
      <c r="BM7" s="1093" t="s">
        <v>98</v>
      </c>
      <c r="BN7" s="1079" t="s">
        <v>77</v>
      </c>
      <c r="BO7" s="1080"/>
      <c r="BP7" s="1081"/>
      <c r="BQ7" s="1082"/>
      <c r="BR7" s="1097" t="s">
        <v>195</v>
      </c>
      <c r="BS7" s="1086"/>
      <c r="BT7" s="1100"/>
      <c r="BU7" s="1091"/>
      <c r="BV7" s="1088" t="s">
        <v>187</v>
      </c>
      <c r="BW7" s="1093" t="s">
        <v>98</v>
      </c>
      <c r="BX7" s="1079" t="s">
        <v>77</v>
      </c>
      <c r="BY7" s="1080"/>
      <c r="BZ7" s="1081"/>
      <c r="CA7" s="1082"/>
      <c r="CB7" s="1097" t="s">
        <v>195</v>
      </c>
      <c r="CC7" s="1086"/>
      <c r="CD7" s="1100"/>
      <c r="CE7" s="1091"/>
      <c r="CF7" s="1088" t="s">
        <v>187</v>
      </c>
      <c r="CG7" s="1093" t="s">
        <v>98</v>
      </c>
      <c r="CH7" s="1079" t="s">
        <v>77</v>
      </c>
      <c r="CI7" s="1080"/>
      <c r="CJ7" s="1081"/>
      <c r="CK7" s="1082"/>
      <c r="CL7" s="1097" t="s">
        <v>195</v>
      </c>
      <c r="CM7" s="1086"/>
      <c r="CN7" s="1100"/>
      <c r="CO7" s="1091"/>
      <c r="CP7" s="1088" t="s">
        <v>187</v>
      </c>
      <c r="CQ7" s="1093" t="s">
        <v>98</v>
      </c>
      <c r="CR7" s="1079" t="s">
        <v>77</v>
      </c>
      <c r="CS7" s="1080"/>
      <c r="CT7" s="1081"/>
      <c r="CU7" s="1082"/>
      <c r="CV7" s="1097" t="s">
        <v>195</v>
      </c>
      <c r="CW7" s="1155"/>
      <c r="CX7" s="1155"/>
      <c r="CY7" s="1173" t="s">
        <v>158</v>
      </c>
      <c r="CZ7" s="1176" t="s">
        <v>106</v>
      </c>
      <c r="DA7" s="1177" t="s">
        <v>178</v>
      </c>
      <c r="DB7" s="534"/>
      <c r="DC7" s="535"/>
      <c r="DD7" s="535"/>
      <c r="DE7" s="530"/>
    </row>
    <row r="8" spans="1:109" s="531" customFormat="1" ht="27" customHeight="1">
      <c r="A8" s="525"/>
      <c r="B8" s="1126"/>
      <c r="C8" s="1075"/>
      <c r="D8" s="1136"/>
      <c r="E8" s="1113"/>
      <c r="F8" s="1113"/>
      <c r="G8" s="1203"/>
      <c r="H8" s="1139"/>
      <c r="I8" s="1136"/>
      <c r="J8" s="1113"/>
      <c r="K8" s="1115"/>
      <c r="L8" s="1070"/>
      <c r="M8" s="1115"/>
      <c r="N8" s="1118"/>
      <c r="O8" s="1106"/>
      <c r="P8" s="1106"/>
      <c r="Q8" s="1106"/>
      <c r="R8" s="1077"/>
      <c r="S8" s="1115"/>
      <c r="T8" s="1134"/>
      <c r="U8" s="1087"/>
      <c r="V8" s="1100"/>
      <c r="W8" s="1092"/>
      <c r="X8" s="1089"/>
      <c r="Y8" s="1096"/>
      <c r="Z8" s="1076" t="s">
        <v>185</v>
      </c>
      <c r="AA8" s="1093" t="s">
        <v>99</v>
      </c>
      <c r="AB8" s="1076" t="s">
        <v>196</v>
      </c>
      <c r="AC8" s="1076" t="s">
        <v>269</v>
      </c>
      <c r="AD8" s="1112"/>
      <c r="AE8" s="1087"/>
      <c r="AF8" s="1100"/>
      <c r="AG8" s="1092"/>
      <c r="AH8" s="1089"/>
      <c r="AI8" s="1096"/>
      <c r="AJ8" s="1076" t="s">
        <v>185</v>
      </c>
      <c r="AK8" s="1093" t="s">
        <v>99</v>
      </c>
      <c r="AL8" s="1076" t="s">
        <v>196</v>
      </c>
      <c r="AM8" s="1076" t="s">
        <v>269</v>
      </c>
      <c r="AN8" s="1098"/>
      <c r="AO8" s="1087"/>
      <c r="AP8" s="1100"/>
      <c r="AQ8" s="1092"/>
      <c r="AR8" s="1089"/>
      <c r="AS8" s="1096"/>
      <c r="AT8" s="1076" t="s">
        <v>185</v>
      </c>
      <c r="AU8" s="1093" t="s">
        <v>99</v>
      </c>
      <c r="AV8" s="1076" t="s">
        <v>196</v>
      </c>
      <c r="AW8" s="1076" t="s">
        <v>269</v>
      </c>
      <c r="AX8" s="1098"/>
      <c r="AY8" s="1087"/>
      <c r="AZ8" s="1100"/>
      <c r="BA8" s="1092"/>
      <c r="BB8" s="1089"/>
      <c r="BC8" s="1096"/>
      <c r="BD8" s="1076" t="s">
        <v>185</v>
      </c>
      <c r="BE8" s="1093" t="s">
        <v>99</v>
      </c>
      <c r="BF8" s="1076" t="s">
        <v>196</v>
      </c>
      <c r="BG8" s="1076" t="s">
        <v>269</v>
      </c>
      <c r="BH8" s="1098"/>
      <c r="BI8" s="1087"/>
      <c r="BJ8" s="1100"/>
      <c r="BK8" s="1092"/>
      <c r="BL8" s="1089"/>
      <c r="BM8" s="1096"/>
      <c r="BN8" s="1076" t="s">
        <v>185</v>
      </c>
      <c r="BO8" s="1093" t="s">
        <v>99</v>
      </c>
      <c r="BP8" s="1076" t="s">
        <v>196</v>
      </c>
      <c r="BQ8" s="1076" t="s">
        <v>269</v>
      </c>
      <c r="BR8" s="1098"/>
      <c r="BS8" s="1087"/>
      <c r="BT8" s="1100"/>
      <c r="BU8" s="1092"/>
      <c r="BV8" s="1089"/>
      <c r="BW8" s="1096"/>
      <c r="BX8" s="1076" t="s">
        <v>185</v>
      </c>
      <c r="BY8" s="1093" t="s">
        <v>99</v>
      </c>
      <c r="BZ8" s="1076" t="s">
        <v>196</v>
      </c>
      <c r="CA8" s="1076" t="s">
        <v>269</v>
      </c>
      <c r="CB8" s="1098"/>
      <c r="CC8" s="1087"/>
      <c r="CD8" s="1100"/>
      <c r="CE8" s="1092"/>
      <c r="CF8" s="1089"/>
      <c r="CG8" s="1096"/>
      <c r="CH8" s="1076" t="s">
        <v>185</v>
      </c>
      <c r="CI8" s="1093" t="s">
        <v>99</v>
      </c>
      <c r="CJ8" s="1076" t="s">
        <v>196</v>
      </c>
      <c r="CK8" s="1076" t="s">
        <v>269</v>
      </c>
      <c r="CL8" s="1098"/>
      <c r="CM8" s="1087"/>
      <c r="CN8" s="1100"/>
      <c r="CO8" s="1092"/>
      <c r="CP8" s="1089"/>
      <c r="CQ8" s="1096"/>
      <c r="CR8" s="1076" t="s">
        <v>185</v>
      </c>
      <c r="CS8" s="1093" t="s">
        <v>99</v>
      </c>
      <c r="CT8" s="1076" t="s">
        <v>196</v>
      </c>
      <c r="CU8" s="1076" t="s">
        <v>269</v>
      </c>
      <c r="CV8" s="1098"/>
      <c r="CW8" s="1156"/>
      <c r="CX8" s="1156"/>
      <c r="CY8" s="1174"/>
      <c r="CZ8" s="1102"/>
      <c r="DA8" s="1178"/>
      <c r="DB8" s="534"/>
      <c r="DC8" s="536"/>
      <c r="DD8" s="536"/>
      <c r="DE8" s="530"/>
    </row>
    <row r="9" spans="1:109" s="531" customFormat="1" ht="15">
      <c r="A9" s="525"/>
      <c r="B9" s="1126"/>
      <c r="C9" s="1075"/>
      <c r="D9" s="1136"/>
      <c r="E9" s="1113"/>
      <c r="F9" s="1113"/>
      <c r="G9" s="1203"/>
      <c r="H9" s="1139"/>
      <c r="I9" s="1136"/>
      <c r="J9" s="1113"/>
      <c r="K9" s="1115"/>
      <c r="L9" s="1070"/>
      <c r="M9" s="1115"/>
      <c r="N9" s="1118"/>
      <c r="O9" s="1106"/>
      <c r="P9" s="1106"/>
      <c r="Q9" s="1106"/>
      <c r="R9" s="1077"/>
      <c r="S9" s="1115"/>
      <c r="T9" s="1134"/>
      <c r="U9" s="537">
        <v>17</v>
      </c>
      <c r="V9" s="1100"/>
      <c r="W9" s="1092"/>
      <c r="X9" s="1089"/>
      <c r="Y9" s="1094"/>
      <c r="Z9" s="1102"/>
      <c r="AA9" s="1094"/>
      <c r="AB9" s="1102"/>
      <c r="AC9" s="1102"/>
      <c r="AD9" s="538">
        <f>U180+U182</f>
        <v>15.5</v>
      </c>
      <c r="AE9" s="537">
        <v>24</v>
      </c>
      <c r="AF9" s="1100"/>
      <c r="AG9" s="1092"/>
      <c r="AH9" s="1089"/>
      <c r="AI9" s="1094"/>
      <c r="AJ9" s="1102"/>
      <c r="AK9" s="1094"/>
      <c r="AL9" s="1102"/>
      <c r="AM9" s="1102"/>
      <c r="AN9" s="538">
        <f>AE180+AE182</f>
        <v>16.833333333333332</v>
      </c>
      <c r="AO9" s="537">
        <v>17</v>
      </c>
      <c r="AP9" s="1100"/>
      <c r="AQ9" s="1092"/>
      <c r="AR9" s="1089"/>
      <c r="AS9" s="1094"/>
      <c r="AT9" s="1102"/>
      <c r="AU9" s="1094"/>
      <c r="AV9" s="1102"/>
      <c r="AW9" s="1102"/>
      <c r="AX9" s="538">
        <f>AO180+AO182</f>
        <v>4.666666666666667</v>
      </c>
      <c r="AY9" s="537">
        <v>24</v>
      </c>
      <c r="AZ9" s="1100"/>
      <c r="BA9" s="1092"/>
      <c r="BB9" s="1089"/>
      <c r="BC9" s="1094"/>
      <c r="BD9" s="1102"/>
      <c r="BE9" s="1094"/>
      <c r="BF9" s="1102"/>
      <c r="BG9" s="1102"/>
      <c r="BH9" s="538">
        <f>AY180+AY182</f>
        <v>3.5</v>
      </c>
      <c r="BI9" s="537">
        <v>17</v>
      </c>
      <c r="BJ9" s="1100"/>
      <c r="BK9" s="1092"/>
      <c r="BL9" s="1089"/>
      <c r="BM9" s="1094"/>
      <c r="BN9" s="1102"/>
      <c r="BO9" s="1094"/>
      <c r="BP9" s="1102"/>
      <c r="BQ9" s="1102"/>
      <c r="BR9" s="538">
        <f>BI180+BI182</f>
        <v>3.7222222222222223</v>
      </c>
      <c r="BS9" s="537">
        <v>25</v>
      </c>
      <c r="BT9" s="1100"/>
      <c r="BU9" s="1092"/>
      <c r="BV9" s="1089"/>
      <c r="BW9" s="1094"/>
      <c r="BX9" s="1102"/>
      <c r="BY9" s="1094"/>
      <c r="BZ9" s="1102"/>
      <c r="CA9" s="1102"/>
      <c r="CB9" s="538">
        <f>BS180+BS182</f>
        <v>5.944444444444445</v>
      </c>
      <c r="CC9" s="537">
        <v>17</v>
      </c>
      <c r="CD9" s="1100"/>
      <c r="CE9" s="1092"/>
      <c r="CF9" s="1089"/>
      <c r="CG9" s="1094"/>
      <c r="CH9" s="1102"/>
      <c r="CI9" s="1094"/>
      <c r="CJ9" s="1102"/>
      <c r="CK9" s="1102"/>
      <c r="CL9" s="538">
        <f>CC180+CC182</f>
        <v>1.7777777777777777</v>
      </c>
      <c r="CM9" s="537">
        <v>14</v>
      </c>
      <c r="CN9" s="1100"/>
      <c r="CO9" s="1092"/>
      <c r="CP9" s="1089"/>
      <c r="CQ9" s="1094"/>
      <c r="CR9" s="1102"/>
      <c r="CS9" s="1094"/>
      <c r="CT9" s="1102"/>
      <c r="CU9" s="1102"/>
      <c r="CV9" s="538">
        <f>CM180+CM182</f>
        <v>6.777777777777778</v>
      </c>
      <c r="CW9" s="539">
        <v>4</v>
      </c>
      <c r="CX9" s="539">
        <v>6</v>
      </c>
      <c r="CY9" s="1174"/>
      <c r="CZ9" s="1102"/>
      <c r="DA9" s="1178"/>
      <c r="DB9" s="534"/>
      <c r="DC9" s="536"/>
      <c r="DD9" s="536"/>
      <c r="DE9" s="530"/>
    </row>
    <row r="10" spans="1:109" s="531" customFormat="1" ht="60">
      <c r="A10" s="525"/>
      <c r="B10" s="1126"/>
      <c r="C10" s="1075"/>
      <c r="D10" s="1137"/>
      <c r="E10" s="1114"/>
      <c r="F10" s="1114"/>
      <c r="G10" s="1204"/>
      <c r="H10" s="1139"/>
      <c r="I10" s="1137"/>
      <c r="J10" s="1114"/>
      <c r="K10" s="1115"/>
      <c r="L10" s="1071"/>
      <c r="M10" s="1115"/>
      <c r="N10" s="1118"/>
      <c r="O10" s="1106"/>
      <c r="P10" s="1106"/>
      <c r="Q10" s="1106"/>
      <c r="R10" s="1078"/>
      <c r="S10" s="1115"/>
      <c r="T10" s="1134"/>
      <c r="U10" s="540" t="s">
        <v>37</v>
      </c>
      <c r="V10" s="1101"/>
      <c r="W10" s="1092"/>
      <c r="X10" s="1090"/>
      <c r="Y10" s="1095"/>
      <c r="Z10" s="1103"/>
      <c r="AA10" s="1095"/>
      <c r="AB10" s="1103"/>
      <c r="AC10" s="1103"/>
      <c r="AD10" s="541" t="s">
        <v>37</v>
      </c>
      <c r="AE10" s="540" t="s">
        <v>37</v>
      </c>
      <c r="AF10" s="1101"/>
      <c r="AG10" s="1092"/>
      <c r="AH10" s="1090"/>
      <c r="AI10" s="1095"/>
      <c r="AJ10" s="1103"/>
      <c r="AK10" s="1095"/>
      <c r="AL10" s="1103"/>
      <c r="AM10" s="1103"/>
      <c r="AN10" s="541" t="s">
        <v>37</v>
      </c>
      <c r="AO10" s="540" t="s">
        <v>37</v>
      </c>
      <c r="AP10" s="1101"/>
      <c r="AQ10" s="1092"/>
      <c r="AR10" s="1090"/>
      <c r="AS10" s="1095"/>
      <c r="AT10" s="1103"/>
      <c r="AU10" s="1095"/>
      <c r="AV10" s="1103"/>
      <c r="AW10" s="1103"/>
      <c r="AX10" s="541" t="s">
        <v>37</v>
      </c>
      <c r="AY10" s="540" t="s">
        <v>37</v>
      </c>
      <c r="AZ10" s="1101"/>
      <c r="BA10" s="1092"/>
      <c r="BB10" s="1090"/>
      <c r="BC10" s="1095"/>
      <c r="BD10" s="1103"/>
      <c r="BE10" s="1095"/>
      <c r="BF10" s="1103"/>
      <c r="BG10" s="1103"/>
      <c r="BH10" s="541" t="s">
        <v>37</v>
      </c>
      <c r="BI10" s="540" t="s">
        <v>37</v>
      </c>
      <c r="BJ10" s="1101"/>
      <c r="BK10" s="1092"/>
      <c r="BL10" s="1090"/>
      <c r="BM10" s="1095"/>
      <c r="BN10" s="1103"/>
      <c r="BO10" s="1095"/>
      <c r="BP10" s="1103"/>
      <c r="BQ10" s="1103"/>
      <c r="BR10" s="541" t="s">
        <v>37</v>
      </c>
      <c r="BS10" s="540" t="s">
        <v>37</v>
      </c>
      <c r="BT10" s="1101"/>
      <c r="BU10" s="1092"/>
      <c r="BV10" s="1090"/>
      <c r="BW10" s="1095"/>
      <c r="BX10" s="1103"/>
      <c r="BY10" s="1095"/>
      <c r="BZ10" s="1103"/>
      <c r="CA10" s="1103"/>
      <c r="CB10" s="541" t="s">
        <v>37</v>
      </c>
      <c r="CC10" s="540" t="s">
        <v>37</v>
      </c>
      <c r="CD10" s="1101"/>
      <c r="CE10" s="1092"/>
      <c r="CF10" s="1090"/>
      <c r="CG10" s="1095"/>
      <c r="CH10" s="1103"/>
      <c r="CI10" s="1095"/>
      <c r="CJ10" s="1103"/>
      <c r="CK10" s="1103"/>
      <c r="CL10" s="541" t="s">
        <v>37</v>
      </c>
      <c r="CM10" s="540" t="s">
        <v>37</v>
      </c>
      <c r="CN10" s="1101"/>
      <c r="CO10" s="1092"/>
      <c r="CP10" s="1090"/>
      <c r="CQ10" s="1095"/>
      <c r="CR10" s="1103"/>
      <c r="CS10" s="1095"/>
      <c r="CT10" s="1103"/>
      <c r="CU10" s="1103"/>
      <c r="CV10" s="541" t="s">
        <v>37</v>
      </c>
      <c r="CW10" s="542" t="s">
        <v>37</v>
      </c>
      <c r="CX10" s="542" t="s">
        <v>37</v>
      </c>
      <c r="CY10" s="1175"/>
      <c r="CZ10" s="1103"/>
      <c r="DA10" s="1179"/>
      <c r="DB10" s="543"/>
      <c r="DC10" s="536"/>
      <c r="DD10" s="536"/>
      <c r="DE10" s="530"/>
    </row>
    <row r="11" spans="2:109" ht="38.25" hidden="1">
      <c r="B11" s="267"/>
      <c r="C11" s="448" t="s">
        <v>301</v>
      </c>
      <c r="D11" s="273"/>
      <c r="E11" s="274"/>
      <c r="F11" s="274"/>
      <c r="G11" s="459"/>
      <c r="H11" s="275"/>
      <c r="I11" s="273"/>
      <c r="J11" s="445"/>
      <c r="K11" s="276"/>
      <c r="L11" s="507"/>
      <c r="M11" s="277"/>
      <c r="N11" s="278"/>
      <c r="O11" s="274"/>
      <c r="P11" s="274"/>
      <c r="Q11" s="274"/>
      <c r="R11" s="274"/>
      <c r="S11" s="280"/>
      <c r="T11" s="287"/>
      <c r="U11" s="288">
        <f>U9-U198-U199</f>
        <v>17</v>
      </c>
      <c r="V11" s="276"/>
      <c r="W11" s="279"/>
      <c r="X11" s="280"/>
      <c r="Y11" s="281"/>
      <c r="Z11" s="229"/>
      <c r="AA11" s="282"/>
      <c r="AB11" s="283"/>
      <c r="AC11" s="283"/>
      <c r="AD11" s="284"/>
      <c r="AE11" s="288">
        <f>AE9-AE198-AE199</f>
        <v>24</v>
      </c>
      <c r="AF11" s="276"/>
      <c r="AG11" s="279"/>
      <c r="AH11" s="280"/>
      <c r="AI11" s="285"/>
      <c r="AJ11" s="285"/>
      <c r="AK11" s="285"/>
      <c r="AL11" s="284"/>
      <c r="AM11" s="284"/>
      <c r="AN11" s="284"/>
      <c r="AO11" s="288">
        <f>AO9-AO198-AO199</f>
        <v>17</v>
      </c>
      <c r="AP11" s="276"/>
      <c r="AQ11" s="279"/>
      <c r="AR11" s="280"/>
      <c r="AS11" s="281"/>
      <c r="AT11" s="281"/>
      <c r="AU11" s="282"/>
      <c r="AV11" s="282"/>
      <c r="AW11" s="282"/>
      <c r="AX11" s="284"/>
      <c r="AY11" s="288">
        <f>AY9-AY198-AY199</f>
        <v>24</v>
      </c>
      <c r="AZ11" s="276"/>
      <c r="BA11" s="279"/>
      <c r="BB11" s="280"/>
      <c r="BC11" s="285"/>
      <c r="BD11" s="285"/>
      <c r="BE11" s="285"/>
      <c r="BF11" s="284"/>
      <c r="BG11" s="284"/>
      <c r="BH11" s="284"/>
      <c r="BI11" s="288">
        <f>BI9-BI198-BI199</f>
        <v>14</v>
      </c>
      <c r="BJ11" s="276"/>
      <c r="BK11" s="279"/>
      <c r="BL11" s="280"/>
      <c r="BM11" s="281"/>
      <c r="BN11" s="281"/>
      <c r="BO11" s="282"/>
      <c r="BP11" s="282"/>
      <c r="BQ11" s="282"/>
      <c r="BR11" s="284"/>
      <c r="BS11" s="288">
        <f>BS9-BS198-BS199</f>
        <v>23</v>
      </c>
      <c r="BT11" s="276"/>
      <c r="BU11" s="279"/>
      <c r="BV11" s="280"/>
      <c r="BW11" s="285"/>
      <c r="BX11" s="285"/>
      <c r="BY11" s="285"/>
      <c r="BZ11" s="284"/>
      <c r="CA11" s="284"/>
      <c r="CB11" s="284"/>
      <c r="CC11" s="288">
        <f>CC9-CC198-CC199</f>
        <v>17</v>
      </c>
      <c r="CD11" s="276"/>
      <c r="CE11" s="279"/>
      <c r="CF11" s="280"/>
      <c r="CG11" s="285"/>
      <c r="CH11" s="285"/>
      <c r="CI11" s="284"/>
      <c r="CJ11" s="284"/>
      <c r="CK11" s="284"/>
      <c r="CL11" s="284"/>
      <c r="CM11" s="288">
        <f>CM9-CM198-CM199</f>
        <v>8</v>
      </c>
      <c r="CN11" s="276"/>
      <c r="CO11" s="279"/>
      <c r="CP11" s="280"/>
      <c r="CQ11" s="285"/>
      <c r="CR11" s="285"/>
      <c r="CS11" s="285"/>
      <c r="CT11" s="284"/>
      <c r="CU11" s="284"/>
      <c r="CV11" s="286"/>
      <c r="CW11" s="403"/>
      <c r="CX11" s="241"/>
      <c r="CY11" s="270"/>
      <c r="CZ11" s="269"/>
      <c r="DA11" s="268"/>
      <c r="DB11" s="463" t="s">
        <v>256</v>
      </c>
      <c r="DC11" s="16"/>
      <c r="DD11" s="16"/>
      <c r="DE11" s="19"/>
    </row>
    <row r="12" spans="2:109" ht="36.75" customHeight="1" hidden="1">
      <c r="B12" s="267"/>
      <c r="C12" s="289" t="s">
        <v>300</v>
      </c>
      <c r="D12" s="273"/>
      <c r="E12" s="274"/>
      <c r="F12" s="274"/>
      <c r="G12" s="459"/>
      <c r="H12" s="275"/>
      <c r="I12" s="273"/>
      <c r="J12" s="445"/>
      <c r="K12" s="276"/>
      <c r="L12" s="507"/>
      <c r="M12" s="277"/>
      <c r="N12" s="278"/>
      <c r="O12" s="274"/>
      <c r="P12" s="274"/>
      <c r="Q12" s="274"/>
      <c r="R12" s="274"/>
      <c r="S12" s="280"/>
      <c r="T12" s="287"/>
      <c r="U12" s="449">
        <f>U9-U197-U198-U199</f>
        <v>1.5</v>
      </c>
      <c r="V12" s="450"/>
      <c r="W12" s="451"/>
      <c r="X12" s="452"/>
      <c r="Y12" s="453"/>
      <c r="Z12" s="454"/>
      <c r="AA12" s="455"/>
      <c r="AB12" s="456"/>
      <c r="AC12" s="456"/>
      <c r="AD12" s="457"/>
      <c r="AE12" s="449">
        <f>AE9-AE197-AE198-AE199</f>
        <v>7.166666666666668</v>
      </c>
      <c r="AF12" s="450"/>
      <c r="AG12" s="451"/>
      <c r="AH12" s="452"/>
      <c r="AI12" s="458"/>
      <c r="AJ12" s="458"/>
      <c r="AK12" s="458"/>
      <c r="AL12" s="457"/>
      <c r="AM12" s="457"/>
      <c r="AN12" s="457"/>
      <c r="AO12" s="449">
        <f>AO9-AO197-AO198-AO199</f>
        <v>12.333333333333332</v>
      </c>
      <c r="AP12" s="450"/>
      <c r="AQ12" s="451"/>
      <c r="AR12" s="452"/>
      <c r="AS12" s="453"/>
      <c r="AT12" s="453"/>
      <c r="AU12" s="455"/>
      <c r="AV12" s="455"/>
      <c r="AW12" s="455"/>
      <c r="AX12" s="457"/>
      <c r="AY12" s="449">
        <f>AY9-AY197-AY198-AY199</f>
        <v>20.5</v>
      </c>
      <c r="AZ12" s="450"/>
      <c r="BA12" s="451"/>
      <c r="BB12" s="452"/>
      <c r="BC12" s="458"/>
      <c r="BD12" s="458"/>
      <c r="BE12" s="458"/>
      <c r="BF12" s="457"/>
      <c r="BG12" s="457"/>
      <c r="BH12" s="457"/>
      <c r="BI12" s="449">
        <f>BI9-BI197-BI198-BI199</f>
        <v>13.277777777777779</v>
      </c>
      <c r="BJ12" s="450"/>
      <c r="BK12" s="451"/>
      <c r="BL12" s="452"/>
      <c r="BM12" s="453"/>
      <c r="BN12" s="453"/>
      <c r="BO12" s="455"/>
      <c r="BP12" s="455"/>
      <c r="BQ12" s="455"/>
      <c r="BR12" s="457"/>
      <c r="BS12" s="449">
        <f>BS9-BS197-BS198-BS199</f>
        <v>19.055555555555557</v>
      </c>
      <c r="BT12" s="450"/>
      <c r="BU12" s="451"/>
      <c r="BV12" s="452"/>
      <c r="BW12" s="458"/>
      <c r="BX12" s="458"/>
      <c r="BY12" s="458"/>
      <c r="BZ12" s="457"/>
      <c r="CA12" s="457"/>
      <c r="CB12" s="457"/>
      <c r="CC12" s="449">
        <f>CC9-CC197-CC198-CC199</f>
        <v>15.222222222222221</v>
      </c>
      <c r="CD12" s="450"/>
      <c r="CE12" s="451"/>
      <c r="CF12" s="452"/>
      <c r="CG12" s="458"/>
      <c r="CH12" s="458"/>
      <c r="CI12" s="457"/>
      <c r="CJ12" s="457"/>
      <c r="CK12" s="457"/>
      <c r="CL12" s="457"/>
      <c r="CM12" s="449">
        <f>CM9-CM197-CM198-CM199</f>
        <v>7.222222222222221</v>
      </c>
      <c r="CN12" s="450"/>
      <c r="CO12" s="451"/>
      <c r="CP12" s="452"/>
      <c r="CQ12" s="458"/>
      <c r="CR12" s="458"/>
      <c r="CS12" s="458"/>
      <c r="CT12" s="284"/>
      <c r="CU12" s="284"/>
      <c r="CV12" s="286"/>
      <c r="CW12" s="403"/>
      <c r="CX12" s="241"/>
      <c r="CY12" s="270"/>
      <c r="CZ12" s="269"/>
      <c r="DA12" s="268"/>
      <c r="DB12" s="463" t="s">
        <v>257</v>
      </c>
      <c r="DC12" s="16"/>
      <c r="DD12" s="16"/>
      <c r="DE12" s="19"/>
    </row>
    <row r="13" spans="2:109" ht="13.5" thickBot="1">
      <c r="B13" s="130">
        <v>1</v>
      </c>
      <c r="C13" s="207">
        <v>2</v>
      </c>
      <c r="D13" s="208">
        <v>3</v>
      </c>
      <c r="E13" s="209">
        <v>4</v>
      </c>
      <c r="F13" s="209">
        <v>5</v>
      </c>
      <c r="G13" s="211">
        <v>6</v>
      </c>
      <c r="H13" s="312">
        <v>7</v>
      </c>
      <c r="I13" s="210">
        <v>7</v>
      </c>
      <c r="J13" s="243">
        <v>8</v>
      </c>
      <c r="K13" s="243">
        <v>9</v>
      </c>
      <c r="L13" s="508"/>
      <c r="M13" s="211"/>
      <c r="N13" s="210">
        <v>10</v>
      </c>
      <c r="O13" s="209">
        <v>11</v>
      </c>
      <c r="P13" s="209">
        <v>12</v>
      </c>
      <c r="Q13" s="209">
        <v>13</v>
      </c>
      <c r="R13" s="209">
        <v>14</v>
      </c>
      <c r="S13" s="209">
        <v>15</v>
      </c>
      <c r="T13" s="211"/>
      <c r="U13" s="210">
        <v>16</v>
      </c>
      <c r="V13" s="243"/>
      <c r="W13" s="209">
        <v>17</v>
      </c>
      <c r="X13" s="209"/>
      <c r="Y13" s="209">
        <v>18</v>
      </c>
      <c r="Z13" s="209">
        <v>19</v>
      </c>
      <c r="AA13" s="357">
        <v>20</v>
      </c>
      <c r="AB13" s="357"/>
      <c r="AC13" s="357">
        <v>21</v>
      </c>
      <c r="AD13" s="357"/>
      <c r="AE13" s="210">
        <v>22</v>
      </c>
      <c r="AF13" s="243"/>
      <c r="AG13" s="209">
        <v>23</v>
      </c>
      <c r="AH13" s="209"/>
      <c r="AI13" s="209">
        <v>24</v>
      </c>
      <c r="AJ13" s="209">
        <v>25</v>
      </c>
      <c r="AK13" s="209">
        <v>26</v>
      </c>
      <c r="AL13" s="357"/>
      <c r="AM13" s="357">
        <v>27</v>
      </c>
      <c r="AN13" s="211"/>
      <c r="AO13" s="210">
        <v>28</v>
      </c>
      <c r="AP13" s="243"/>
      <c r="AQ13" s="209">
        <v>29</v>
      </c>
      <c r="AR13" s="209"/>
      <c r="AS13" s="209">
        <v>30</v>
      </c>
      <c r="AT13" s="209">
        <v>31</v>
      </c>
      <c r="AU13" s="357">
        <v>32</v>
      </c>
      <c r="AV13" s="357"/>
      <c r="AW13" s="357">
        <v>33</v>
      </c>
      <c r="AX13" s="211"/>
      <c r="AY13" s="210">
        <v>34</v>
      </c>
      <c r="AZ13" s="243"/>
      <c r="BA13" s="209">
        <v>35</v>
      </c>
      <c r="BB13" s="209"/>
      <c r="BC13" s="209">
        <v>36</v>
      </c>
      <c r="BD13" s="209">
        <v>37</v>
      </c>
      <c r="BE13" s="209">
        <v>38</v>
      </c>
      <c r="BF13" s="357">
        <v>38</v>
      </c>
      <c r="BG13" s="357">
        <v>39</v>
      </c>
      <c r="BH13" s="357"/>
      <c r="BI13" s="210">
        <v>40</v>
      </c>
      <c r="BJ13" s="243"/>
      <c r="BK13" s="209">
        <v>41</v>
      </c>
      <c r="BL13" s="209"/>
      <c r="BM13" s="209">
        <v>42</v>
      </c>
      <c r="BN13" s="209">
        <v>43</v>
      </c>
      <c r="BO13" s="357">
        <v>44</v>
      </c>
      <c r="BP13" s="357"/>
      <c r="BQ13" s="357">
        <v>45</v>
      </c>
      <c r="BR13" s="211"/>
      <c r="BS13" s="210">
        <v>46</v>
      </c>
      <c r="BT13" s="243"/>
      <c r="BU13" s="209">
        <v>47</v>
      </c>
      <c r="BV13" s="209"/>
      <c r="BW13" s="209">
        <v>48</v>
      </c>
      <c r="BX13" s="209">
        <v>49</v>
      </c>
      <c r="BY13" s="209">
        <v>50</v>
      </c>
      <c r="BZ13" s="357">
        <v>51</v>
      </c>
      <c r="CA13" s="357">
        <v>52</v>
      </c>
      <c r="CB13" s="211"/>
      <c r="CC13" s="210">
        <v>53</v>
      </c>
      <c r="CD13" s="243"/>
      <c r="CE13" s="209">
        <v>54</v>
      </c>
      <c r="CF13" s="209"/>
      <c r="CG13" s="209">
        <v>55</v>
      </c>
      <c r="CH13" s="209">
        <v>56</v>
      </c>
      <c r="CI13" s="357">
        <v>57</v>
      </c>
      <c r="CJ13" s="357">
        <v>58</v>
      </c>
      <c r="CK13" s="357">
        <v>59</v>
      </c>
      <c r="CL13" s="211"/>
      <c r="CM13" s="210">
        <v>60</v>
      </c>
      <c r="CN13" s="243"/>
      <c r="CO13" s="209">
        <v>61</v>
      </c>
      <c r="CP13" s="209"/>
      <c r="CQ13" s="209">
        <v>62</v>
      </c>
      <c r="CR13" s="209">
        <v>63</v>
      </c>
      <c r="CS13" s="209">
        <v>64</v>
      </c>
      <c r="CT13" s="357">
        <v>65</v>
      </c>
      <c r="CU13" s="357">
        <v>66</v>
      </c>
      <c r="CV13" s="211"/>
      <c r="CW13" s="216">
        <v>67</v>
      </c>
      <c r="CX13" s="216">
        <v>68</v>
      </c>
      <c r="CY13" s="358">
        <v>69</v>
      </c>
      <c r="CZ13" s="359">
        <v>70</v>
      </c>
      <c r="DA13" s="360">
        <v>56</v>
      </c>
      <c r="DB13" s="464" t="s">
        <v>80</v>
      </c>
      <c r="DC13" s="16" t="s">
        <v>93</v>
      </c>
      <c r="DD13" s="21" t="s">
        <v>82</v>
      </c>
      <c r="DE13" s="19"/>
    </row>
    <row r="14" spans="2:111" ht="13.5" thickBot="1">
      <c r="B14" s="950" t="s">
        <v>53</v>
      </c>
      <c r="C14" s="951" t="s">
        <v>54</v>
      </c>
      <c r="D14" s="952" t="s">
        <v>88</v>
      </c>
      <c r="E14" s="953" t="s">
        <v>367</v>
      </c>
      <c r="F14" s="953" t="s">
        <v>94</v>
      </c>
      <c r="G14" s="837">
        <v>0</v>
      </c>
      <c r="H14" s="838"/>
      <c r="I14" s="835">
        <f aca="true" t="shared" si="0" ref="I14:AN14">I15+I30</f>
        <v>1508</v>
      </c>
      <c r="J14" s="835">
        <f t="shared" si="0"/>
        <v>0</v>
      </c>
      <c r="K14" s="835">
        <f t="shared" si="0"/>
        <v>20</v>
      </c>
      <c r="L14" s="835">
        <f t="shared" si="0"/>
        <v>38</v>
      </c>
      <c r="M14" s="835">
        <f t="shared" si="0"/>
        <v>24</v>
      </c>
      <c r="N14" s="835">
        <f t="shared" si="0"/>
        <v>1508</v>
      </c>
      <c r="O14" s="835">
        <f t="shared" si="0"/>
        <v>790</v>
      </c>
      <c r="P14" s="835">
        <f t="shared" si="0"/>
        <v>664</v>
      </c>
      <c r="Q14" s="835">
        <f t="shared" si="0"/>
        <v>0</v>
      </c>
      <c r="R14" s="835">
        <f t="shared" si="0"/>
        <v>20</v>
      </c>
      <c r="S14" s="835">
        <f t="shared" si="0"/>
        <v>0</v>
      </c>
      <c r="T14" s="835">
        <f t="shared" si="0"/>
        <v>0</v>
      </c>
      <c r="U14" s="835">
        <f t="shared" si="0"/>
        <v>558</v>
      </c>
      <c r="V14" s="835">
        <f t="shared" si="0"/>
        <v>0</v>
      </c>
      <c r="W14" s="835">
        <f t="shared" si="0"/>
        <v>0</v>
      </c>
      <c r="X14" s="835">
        <f t="shared" si="0"/>
        <v>0</v>
      </c>
      <c r="Y14" s="835">
        <f t="shared" si="0"/>
        <v>558</v>
      </c>
      <c r="Z14" s="835">
        <f t="shared" si="0"/>
        <v>278</v>
      </c>
      <c r="AA14" s="835">
        <f t="shared" si="0"/>
        <v>248</v>
      </c>
      <c r="AB14" s="835">
        <f t="shared" si="0"/>
        <v>0</v>
      </c>
      <c r="AC14" s="835">
        <f t="shared" si="0"/>
        <v>0</v>
      </c>
      <c r="AD14" s="835">
        <f t="shared" si="0"/>
        <v>0</v>
      </c>
      <c r="AE14" s="835">
        <f t="shared" si="0"/>
        <v>606</v>
      </c>
      <c r="AF14" s="835">
        <f t="shared" si="0"/>
        <v>0</v>
      </c>
      <c r="AG14" s="835">
        <f t="shared" si="0"/>
        <v>0</v>
      </c>
      <c r="AH14" s="835">
        <f t="shared" si="0"/>
        <v>0</v>
      </c>
      <c r="AI14" s="835">
        <f t="shared" si="0"/>
        <v>620</v>
      </c>
      <c r="AJ14" s="835">
        <f t="shared" si="0"/>
        <v>284</v>
      </c>
      <c r="AK14" s="835">
        <f t="shared" si="0"/>
        <v>272</v>
      </c>
      <c r="AL14" s="835">
        <f t="shared" si="0"/>
        <v>0</v>
      </c>
      <c r="AM14" s="835">
        <f t="shared" si="0"/>
        <v>18</v>
      </c>
      <c r="AN14" s="835">
        <f t="shared" si="0"/>
        <v>0</v>
      </c>
      <c r="AO14" s="835">
        <f aca="true" t="shared" si="1" ref="AO14:BT14">AO15+AO30</f>
        <v>168</v>
      </c>
      <c r="AP14" s="835">
        <f t="shared" si="1"/>
        <v>0</v>
      </c>
      <c r="AQ14" s="835">
        <f t="shared" si="1"/>
        <v>0</v>
      </c>
      <c r="AR14" s="835">
        <f t="shared" si="1"/>
        <v>0</v>
      </c>
      <c r="AS14" s="835">
        <f>AS15+I14</f>
        <v>1674</v>
      </c>
      <c r="AT14" s="835">
        <f t="shared" si="1"/>
        <v>96</v>
      </c>
      <c r="AU14" s="835">
        <f t="shared" si="1"/>
        <v>70</v>
      </c>
      <c r="AV14" s="835">
        <f t="shared" si="1"/>
        <v>0</v>
      </c>
      <c r="AW14" s="835">
        <f t="shared" si="1"/>
        <v>2</v>
      </c>
      <c r="AX14" s="835">
        <f t="shared" si="1"/>
        <v>0</v>
      </c>
      <c r="AY14" s="835">
        <f t="shared" si="1"/>
        <v>80</v>
      </c>
      <c r="AZ14" s="835">
        <f t="shared" si="1"/>
        <v>0</v>
      </c>
      <c r="BA14" s="835">
        <f t="shared" si="1"/>
        <v>0</v>
      </c>
      <c r="BB14" s="835">
        <f t="shared" si="1"/>
        <v>0</v>
      </c>
      <c r="BC14" s="835">
        <f t="shared" si="1"/>
        <v>80</v>
      </c>
      <c r="BD14" s="835">
        <f t="shared" si="1"/>
        <v>52</v>
      </c>
      <c r="BE14" s="835">
        <f t="shared" si="1"/>
        <v>28</v>
      </c>
      <c r="BF14" s="835">
        <f t="shared" si="1"/>
        <v>0</v>
      </c>
      <c r="BG14" s="835">
        <f t="shared" si="1"/>
        <v>0</v>
      </c>
      <c r="BH14" s="835">
        <f t="shared" si="1"/>
        <v>0</v>
      </c>
      <c r="BI14" s="835">
        <f t="shared" si="1"/>
        <v>0</v>
      </c>
      <c r="BJ14" s="835">
        <f t="shared" si="1"/>
        <v>0</v>
      </c>
      <c r="BK14" s="835">
        <f t="shared" si="1"/>
        <v>0</v>
      </c>
      <c r="BL14" s="835">
        <f t="shared" si="1"/>
        <v>0</v>
      </c>
      <c r="BM14" s="835">
        <f t="shared" si="1"/>
        <v>0</v>
      </c>
      <c r="BN14" s="835">
        <f t="shared" si="1"/>
        <v>0</v>
      </c>
      <c r="BO14" s="835">
        <f t="shared" si="1"/>
        <v>0</v>
      </c>
      <c r="BP14" s="835">
        <f t="shared" si="1"/>
        <v>0</v>
      </c>
      <c r="BQ14" s="835">
        <f t="shared" si="1"/>
        <v>0</v>
      </c>
      <c r="BR14" s="835">
        <f t="shared" si="1"/>
        <v>0</v>
      </c>
      <c r="BS14" s="835">
        <f t="shared" si="1"/>
        <v>0</v>
      </c>
      <c r="BT14" s="835">
        <f t="shared" si="1"/>
        <v>0</v>
      </c>
      <c r="BU14" s="835">
        <f aca="true" t="shared" si="2" ref="BU14:CZ14">BU15+BU30</f>
        <v>0</v>
      </c>
      <c r="BV14" s="835">
        <f t="shared" si="2"/>
        <v>0</v>
      </c>
      <c r="BW14" s="835">
        <f t="shared" si="2"/>
        <v>0</v>
      </c>
      <c r="BX14" s="835">
        <f t="shared" si="2"/>
        <v>0</v>
      </c>
      <c r="BY14" s="835">
        <f t="shared" si="2"/>
        <v>0</v>
      </c>
      <c r="BZ14" s="835">
        <f t="shared" si="2"/>
        <v>0</v>
      </c>
      <c r="CA14" s="835">
        <f t="shared" si="2"/>
        <v>0</v>
      </c>
      <c r="CB14" s="835">
        <f t="shared" si="2"/>
        <v>0</v>
      </c>
      <c r="CC14" s="835">
        <f t="shared" si="2"/>
        <v>0</v>
      </c>
      <c r="CD14" s="835">
        <f t="shared" si="2"/>
        <v>0</v>
      </c>
      <c r="CE14" s="835">
        <f t="shared" si="2"/>
        <v>0</v>
      </c>
      <c r="CF14" s="835">
        <f t="shared" si="2"/>
        <v>0</v>
      </c>
      <c r="CG14" s="835">
        <f t="shared" si="2"/>
        <v>0</v>
      </c>
      <c r="CH14" s="835">
        <f t="shared" si="2"/>
        <v>0</v>
      </c>
      <c r="CI14" s="835">
        <f t="shared" si="2"/>
        <v>0</v>
      </c>
      <c r="CJ14" s="835">
        <f t="shared" si="2"/>
        <v>0</v>
      </c>
      <c r="CK14" s="835">
        <f t="shared" si="2"/>
        <v>0</v>
      </c>
      <c r="CL14" s="835">
        <f t="shared" si="2"/>
        <v>0</v>
      </c>
      <c r="CM14" s="835">
        <f t="shared" si="2"/>
        <v>0</v>
      </c>
      <c r="CN14" s="835">
        <f t="shared" si="2"/>
        <v>0</v>
      </c>
      <c r="CO14" s="835">
        <f t="shared" si="2"/>
        <v>0</v>
      </c>
      <c r="CP14" s="835">
        <f t="shared" si="2"/>
        <v>0</v>
      </c>
      <c r="CQ14" s="835">
        <f t="shared" si="2"/>
        <v>0</v>
      </c>
      <c r="CR14" s="835">
        <f t="shared" si="2"/>
        <v>0</v>
      </c>
      <c r="CS14" s="835">
        <f t="shared" si="2"/>
        <v>0</v>
      </c>
      <c r="CT14" s="835">
        <f t="shared" si="2"/>
        <v>0</v>
      </c>
      <c r="CU14" s="835">
        <f t="shared" si="2"/>
        <v>0</v>
      </c>
      <c r="CV14" s="835">
        <f t="shared" si="2"/>
        <v>0</v>
      </c>
      <c r="CW14" s="835">
        <f t="shared" si="2"/>
        <v>0</v>
      </c>
      <c r="CX14" s="835">
        <f t="shared" si="2"/>
        <v>0</v>
      </c>
      <c r="CY14" s="835">
        <f t="shared" si="2"/>
        <v>0</v>
      </c>
      <c r="CZ14" s="835">
        <f t="shared" si="2"/>
        <v>0</v>
      </c>
      <c r="DA14" s="223"/>
      <c r="DB14" s="465">
        <f aca="true" t="shared" si="3" ref="DB14:DB25">I14</f>
        <v>1508</v>
      </c>
      <c r="DC14" s="301">
        <v>1476</v>
      </c>
      <c r="DD14" s="391">
        <f>DB14-DC14</f>
        <v>32</v>
      </c>
      <c r="DE14" s="235"/>
      <c r="DF14" s="394" t="s">
        <v>226</v>
      </c>
      <c r="DG14" s="125"/>
    </row>
    <row r="15" spans="2:109" ht="13.5" thickBot="1">
      <c r="B15" s="950" t="s">
        <v>378</v>
      </c>
      <c r="C15" s="954" t="s">
        <v>377</v>
      </c>
      <c r="D15" s="955"/>
      <c r="E15" s="953"/>
      <c r="F15" s="953"/>
      <c r="G15" s="837"/>
      <c r="H15" s="838"/>
      <c r="I15" s="835">
        <f>I16+I17+I18+I19+I20+I21+I22+I23+I24+I25+I26+I27+I28+I29</f>
        <v>1476</v>
      </c>
      <c r="J15" s="835">
        <f aca="true" t="shared" si="4" ref="J15:AN15">J16+J17+J18+J19+J20+J21+J22+J23+J24+J25+J26+J27+J28+J29</f>
        <v>0</v>
      </c>
      <c r="K15" s="835">
        <f>K16+K17+K18+K19+K20+K21+K22+K23+K24+K25+K26+K27+K28+K29</f>
        <v>20</v>
      </c>
      <c r="L15" s="835">
        <f t="shared" si="4"/>
        <v>38</v>
      </c>
      <c r="M15" s="835">
        <f>M16+M17+M18+M19+M20+M21+M22+M23+M24+M25+M26+M27+M28+M29</f>
        <v>24</v>
      </c>
      <c r="N15" s="835">
        <f t="shared" si="4"/>
        <v>1476</v>
      </c>
      <c r="O15" s="835">
        <f>O16+O17+O18+O19+O20+O21+O22+O23+O24+O25+O26+O27+O28+O29</f>
        <v>760</v>
      </c>
      <c r="P15" s="835">
        <f t="shared" si="4"/>
        <v>664</v>
      </c>
      <c r="Q15" s="835">
        <f t="shared" si="4"/>
        <v>0</v>
      </c>
      <c r="R15" s="835">
        <f t="shared" si="4"/>
        <v>20</v>
      </c>
      <c r="S15" s="835">
        <f t="shared" si="4"/>
        <v>0</v>
      </c>
      <c r="T15" s="835">
        <f t="shared" si="4"/>
        <v>0</v>
      </c>
      <c r="U15" s="835">
        <f t="shared" si="4"/>
        <v>558</v>
      </c>
      <c r="V15" s="835">
        <f t="shared" si="4"/>
        <v>0</v>
      </c>
      <c r="W15" s="835">
        <f t="shared" si="4"/>
        <v>0</v>
      </c>
      <c r="X15" s="835">
        <f t="shared" si="4"/>
        <v>0</v>
      </c>
      <c r="Y15" s="835">
        <f t="shared" si="4"/>
        <v>558</v>
      </c>
      <c r="Z15" s="835">
        <f t="shared" si="4"/>
        <v>278</v>
      </c>
      <c r="AA15" s="835">
        <f t="shared" si="4"/>
        <v>248</v>
      </c>
      <c r="AB15" s="835">
        <f t="shared" si="4"/>
        <v>0</v>
      </c>
      <c r="AC15" s="835">
        <f t="shared" si="4"/>
        <v>0</v>
      </c>
      <c r="AD15" s="835">
        <f t="shared" si="4"/>
        <v>0</v>
      </c>
      <c r="AE15" s="835">
        <f t="shared" si="4"/>
        <v>606</v>
      </c>
      <c r="AF15" s="835">
        <f t="shared" si="4"/>
        <v>0</v>
      </c>
      <c r="AG15" s="835">
        <f t="shared" si="4"/>
        <v>0</v>
      </c>
      <c r="AH15" s="835">
        <f t="shared" si="4"/>
        <v>0</v>
      </c>
      <c r="AI15" s="835">
        <f t="shared" si="4"/>
        <v>620</v>
      </c>
      <c r="AJ15" s="835">
        <f t="shared" si="4"/>
        <v>284</v>
      </c>
      <c r="AK15" s="835">
        <f t="shared" si="4"/>
        <v>272</v>
      </c>
      <c r="AL15" s="835">
        <f t="shared" si="4"/>
        <v>0</v>
      </c>
      <c r="AM15" s="835">
        <f t="shared" si="4"/>
        <v>18</v>
      </c>
      <c r="AN15" s="835">
        <f t="shared" si="4"/>
        <v>0</v>
      </c>
      <c r="AO15" s="835">
        <f aca="true" t="shared" si="5" ref="AO15:BT15">AO16+AO17+AO18+AO19+AO20+AO21+AO22+AO23+AO24+AO25+AO26+AO27+AO28+AO29</f>
        <v>168</v>
      </c>
      <c r="AP15" s="835">
        <f t="shared" si="5"/>
        <v>0</v>
      </c>
      <c r="AQ15" s="835">
        <f t="shared" si="5"/>
        <v>0</v>
      </c>
      <c r="AR15" s="835">
        <f t="shared" si="5"/>
        <v>0</v>
      </c>
      <c r="AS15" s="835">
        <f t="shared" si="5"/>
        <v>166</v>
      </c>
      <c r="AT15" s="835">
        <f t="shared" si="5"/>
        <v>96</v>
      </c>
      <c r="AU15" s="835">
        <f t="shared" si="5"/>
        <v>70</v>
      </c>
      <c r="AV15" s="835">
        <f t="shared" si="5"/>
        <v>0</v>
      </c>
      <c r="AW15" s="835">
        <f t="shared" si="5"/>
        <v>2</v>
      </c>
      <c r="AX15" s="835">
        <f t="shared" si="5"/>
        <v>0</v>
      </c>
      <c r="AY15" s="835">
        <f t="shared" si="5"/>
        <v>80</v>
      </c>
      <c r="AZ15" s="835">
        <f t="shared" si="5"/>
        <v>0</v>
      </c>
      <c r="BA15" s="835">
        <f t="shared" si="5"/>
        <v>0</v>
      </c>
      <c r="BB15" s="835">
        <f t="shared" si="5"/>
        <v>0</v>
      </c>
      <c r="BC15" s="835">
        <f t="shared" si="5"/>
        <v>80</v>
      </c>
      <c r="BD15" s="835">
        <f t="shared" si="5"/>
        <v>52</v>
      </c>
      <c r="BE15" s="835">
        <f t="shared" si="5"/>
        <v>28</v>
      </c>
      <c r="BF15" s="835">
        <f t="shared" si="5"/>
        <v>0</v>
      </c>
      <c r="BG15" s="835">
        <f t="shared" si="5"/>
        <v>0</v>
      </c>
      <c r="BH15" s="835">
        <f t="shared" si="5"/>
        <v>0</v>
      </c>
      <c r="BI15" s="835">
        <f t="shared" si="5"/>
        <v>0</v>
      </c>
      <c r="BJ15" s="835">
        <f t="shared" si="5"/>
        <v>0</v>
      </c>
      <c r="BK15" s="835">
        <f t="shared" si="5"/>
        <v>0</v>
      </c>
      <c r="BL15" s="835">
        <f t="shared" si="5"/>
        <v>0</v>
      </c>
      <c r="BM15" s="835">
        <f t="shared" si="5"/>
        <v>0</v>
      </c>
      <c r="BN15" s="835">
        <f t="shared" si="5"/>
        <v>0</v>
      </c>
      <c r="BO15" s="835">
        <f t="shared" si="5"/>
        <v>0</v>
      </c>
      <c r="BP15" s="835">
        <f t="shared" si="5"/>
        <v>0</v>
      </c>
      <c r="BQ15" s="835">
        <f t="shared" si="5"/>
        <v>0</v>
      </c>
      <c r="BR15" s="835">
        <f t="shared" si="5"/>
        <v>0</v>
      </c>
      <c r="BS15" s="835">
        <f t="shared" si="5"/>
        <v>0</v>
      </c>
      <c r="BT15" s="835">
        <f t="shared" si="5"/>
        <v>0</v>
      </c>
      <c r="BU15" s="835">
        <f aca="true" t="shared" si="6" ref="BU15:CZ15">BU16+BU17+BU18+BU19+BU20+BU21+BU22+BU23+BU24+BU25+BU26+BU27+BU28+BU29</f>
        <v>0</v>
      </c>
      <c r="BV15" s="835">
        <f t="shared" si="6"/>
        <v>0</v>
      </c>
      <c r="BW15" s="835">
        <f t="shared" si="6"/>
        <v>0</v>
      </c>
      <c r="BX15" s="835">
        <f t="shared" si="6"/>
        <v>0</v>
      </c>
      <c r="BY15" s="835">
        <f t="shared" si="6"/>
        <v>0</v>
      </c>
      <c r="BZ15" s="835">
        <f t="shared" si="6"/>
        <v>0</v>
      </c>
      <c r="CA15" s="835">
        <f t="shared" si="6"/>
        <v>0</v>
      </c>
      <c r="CB15" s="835">
        <f t="shared" si="6"/>
        <v>0</v>
      </c>
      <c r="CC15" s="835">
        <f t="shared" si="6"/>
        <v>0</v>
      </c>
      <c r="CD15" s="835">
        <f t="shared" si="6"/>
        <v>0</v>
      </c>
      <c r="CE15" s="835">
        <f t="shared" si="6"/>
        <v>0</v>
      </c>
      <c r="CF15" s="835">
        <f t="shared" si="6"/>
        <v>0</v>
      </c>
      <c r="CG15" s="835">
        <f t="shared" si="6"/>
        <v>0</v>
      </c>
      <c r="CH15" s="835">
        <f t="shared" si="6"/>
        <v>0</v>
      </c>
      <c r="CI15" s="835">
        <f t="shared" si="6"/>
        <v>0</v>
      </c>
      <c r="CJ15" s="835">
        <f t="shared" si="6"/>
        <v>0</v>
      </c>
      <c r="CK15" s="835">
        <f t="shared" si="6"/>
        <v>0</v>
      </c>
      <c r="CL15" s="835">
        <f t="shared" si="6"/>
        <v>0</v>
      </c>
      <c r="CM15" s="835">
        <f t="shared" si="6"/>
        <v>0</v>
      </c>
      <c r="CN15" s="835">
        <f t="shared" si="6"/>
        <v>0</v>
      </c>
      <c r="CO15" s="835">
        <f t="shared" si="6"/>
        <v>0</v>
      </c>
      <c r="CP15" s="835">
        <f t="shared" si="6"/>
        <v>0</v>
      </c>
      <c r="CQ15" s="835">
        <f t="shared" si="6"/>
        <v>0</v>
      </c>
      <c r="CR15" s="835">
        <f t="shared" si="6"/>
        <v>0</v>
      </c>
      <c r="CS15" s="835">
        <f t="shared" si="6"/>
        <v>0</v>
      </c>
      <c r="CT15" s="835">
        <f t="shared" si="6"/>
        <v>0</v>
      </c>
      <c r="CU15" s="835">
        <f t="shared" si="6"/>
        <v>0</v>
      </c>
      <c r="CV15" s="835">
        <f t="shared" si="6"/>
        <v>0</v>
      </c>
      <c r="CW15" s="835">
        <f t="shared" si="6"/>
        <v>0</v>
      </c>
      <c r="CX15" s="835">
        <f t="shared" si="6"/>
        <v>0</v>
      </c>
      <c r="CY15" s="835">
        <f t="shared" si="6"/>
        <v>0</v>
      </c>
      <c r="CZ15" s="835">
        <f t="shared" si="6"/>
        <v>0</v>
      </c>
      <c r="DA15" s="224"/>
      <c r="DB15" s="466">
        <f t="shared" si="3"/>
        <v>1476</v>
      </c>
      <c r="DC15" s="302">
        <v>886</v>
      </c>
      <c r="DD15" s="213">
        <f aca="true" t="shared" si="7" ref="DD15:DD28">DB15-DC15</f>
        <v>590</v>
      </c>
      <c r="DE15"/>
    </row>
    <row r="16" spans="1:110" s="548" customFormat="1" ht="15">
      <c r="A16" s="545"/>
      <c r="B16" s="549" t="s">
        <v>384</v>
      </c>
      <c r="C16" s="550" t="s">
        <v>134</v>
      </c>
      <c r="D16" s="551" t="s">
        <v>38</v>
      </c>
      <c r="E16" s="552"/>
      <c r="F16" s="552"/>
      <c r="G16" s="553"/>
      <c r="H16" s="554"/>
      <c r="I16" s="555">
        <f aca="true" t="shared" si="8" ref="I16:I21">Y16+AI16+M16+L16+K16</f>
        <v>72</v>
      </c>
      <c r="J16" s="556">
        <f>W16+AG16+AQ16+BA16+BK16+BU16+CE16+CO16</f>
        <v>0</v>
      </c>
      <c r="K16" s="556"/>
      <c r="L16" s="557">
        <v>2</v>
      </c>
      <c r="M16" s="558">
        <v>6</v>
      </c>
      <c r="N16" s="555">
        <f>O16+P16+M16+L16+K16</f>
        <v>72</v>
      </c>
      <c r="O16" s="559">
        <v>34</v>
      </c>
      <c r="P16" s="559">
        <v>30</v>
      </c>
      <c r="Q16" s="559">
        <f aca="true" t="shared" si="9" ref="Q16:Q25">AB16+AL16+AV16+BF16+BP16+BZ16+CJ16+CT16</f>
        <v>0</v>
      </c>
      <c r="R16" s="559"/>
      <c r="S16" s="560"/>
      <c r="T16" s="561">
        <f aca="true" t="shared" si="10" ref="T16:T21">X16+AH16+AR16+BB16+BL16+BV16+CF16+CP16</f>
        <v>0</v>
      </c>
      <c r="U16" s="562">
        <v>28</v>
      </c>
      <c r="V16" s="563"/>
      <c r="W16" s="559">
        <f>U16-Y16</f>
        <v>0</v>
      </c>
      <c r="X16" s="559"/>
      <c r="Y16" s="559">
        <f>1*U16</f>
        <v>28</v>
      </c>
      <c r="Z16" s="560">
        <v>16</v>
      </c>
      <c r="AA16" s="564">
        <v>12</v>
      </c>
      <c r="AB16" s="565"/>
      <c r="AC16" s="565"/>
      <c r="AD16" s="558"/>
      <c r="AE16" s="562">
        <v>36</v>
      </c>
      <c r="AF16" s="563"/>
      <c r="AG16" s="559"/>
      <c r="AH16" s="559"/>
      <c r="AI16" s="559">
        <v>36</v>
      </c>
      <c r="AJ16" s="560">
        <v>18</v>
      </c>
      <c r="AK16" s="564">
        <v>18</v>
      </c>
      <c r="AL16" s="565"/>
      <c r="AM16" s="565"/>
      <c r="AN16" s="558"/>
      <c r="AO16" s="562"/>
      <c r="AP16" s="563"/>
      <c r="AQ16" s="559"/>
      <c r="AR16" s="559"/>
      <c r="AS16" s="559"/>
      <c r="AT16" s="560"/>
      <c r="AU16" s="564"/>
      <c r="AV16" s="565"/>
      <c r="AW16" s="565"/>
      <c r="AX16" s="558"/>
      <c r="AY16" s="562"/>
      <c r="AZ16" s="563"/>
      <c r="BA16" s="559"/>
      <c r="BB16" s="559"/>
      <c r="BC16" s="559"/>
      <c r="BD16" s="560"/>
      <c r="BE16" s="564"/>
      <c r="BF16" s="565"/>
      <c r="BG16" s="565"/>
      <c r="BH16" s="558"/>
      <c r="BI16" s="562"/>
      <c r="BJ16" s="563"/>
      <c r="BK16" s="559"/>
      <c r="BL16" s="559"/>
      <c r="BM16" s="559"/>
      <c r="BN16" s="560"/>
      <c r="BO16" s="564"/>
      <c r="BP16" s="565"/>
      <c r="BQ16" s="565"/>
      <c r="BR16" s="558"/>
      <c r="BS16" s="562"/>
      <c r="BT16" s="563"/>
      <c r="BU16" s="559"/>
      <c r="BV16" s="559"/>
      <c r="BW16" s="559"/>
      <c r="BX16" s="560"/>
      <c r="BY16" s="564"/>
      <c r="BZ16" s="565"/>
      <c r="CA16" s="565"/>
      <c r="CB16" s="558"/>
      <c r="CC16" s="562"/>
      <c r="CD16" s="563"/>
      <c r="CE16" s="559"/>
      <c r="CF16" s="559"/>
      <c r="CG16" s="559"/>
      <c r="CH16" s="560"/>
      <c r="CI16" s="564"/>
      <c r="CJ16" s="565"/>
      <c r="CK16" s="565"/>
      <c r="CL16" s="558"/>
      <c r="CM16" s="562"/>
      <c r="CN16" s="563"/>
      <c r="CO16" s="559"/>
      <c r="CP16" s="559"/>
      <c r="CQ16" s="559"/>
      <c r="CR16" s="560"/>
      <c r="CS16" s="564"/>
      <c r="CT16" s="565"/>
      <c r="CU16" s="565"/>
      <c r="CV16" s="558"/>
      <c r="CW16" s="554"/>
      <c r="CX16" s="554"/>
      <c r="CY16" s="562"/>
      <c r="CZ16" s="564"/>
      <c r="DA16" s="546"/>
      <c r="DB16" s="513">
        <f t="shared" si="3"/>
        <v>72</v>
      </c>
      <c r="DC16" s="547">
        <v>78</v>
      </c>
      <c r="DD16" s="514">
        <f t="shared" si="7"/>
        <v>-6</v>
      </c>
      <c r="DF16" s="548" t="s">
        <v>109</v>
      </c>
    </row>
    <row r="17" spans="1:108" s="548" customFormat="1" ht="15">
      <c r="A17" s="545"/>
      <c r="B17" s="549" t="s">
        <v>389</v>
      </c>
      <c r="C17" s="566" t="s">
        <v>135</v>
      </c>
      <c r="D17" s="567"/>
      <c r="E17" s="568" t="s">
        <v>38</v>
      </c>
      <c r="F17" s="568"/>
      <c r="G17" s="569"/>
      <c r="H17" s="570"/>
      <c r="I17" s="555">
        <f t="shared" si="8"/>
        <v>108</v>
      </c>
      <c r="J17" s="556">
        <f aca="true" t="shared" si="11" ref="J17:J25">W17+AG17+AQ17+BA17+BK17+BU17+CE17+CO17</f>
        <v>0</v>
      </c>
      <c r="K17" s="556">
        <v>2</v>
      </c>
      <c r="L17" s="571"/>
      <c r="M17" s="572">
        <f>V17+AF17+AP17+AZ17+BJ17+BT17+CD17+CN17</f>
        <v>0</v>
      </c>
      <c r="N17" s="555">
        <f aca="true" t="shared" si="12" ref="N17:N25">O17+P17+M17+L17+K17</f>
        <v>108</v>
      </c>
      <c r="O17" s="559">
        <v>52</v>
      </c>
      <c r="P17" s="559">
        <v>54</v>
      </c>
      <c r="Q17" s="559">
        <f t="shared" si="9"/>
        <v>0</v>
      </c>
      <c r="R17" s="559">
        <f aca="true" t="shared" si="13" ref="R17:R25">AC17+AM17+AW17+BG17+BQ17+CA17+CK17+CU17</f>
        <v>2</v>
      </c>
      <c r="S17" s="559"/>
      <c r="T17" s="561">
        <f t="shared" si="10"/>
        <v>0</v>
      </c>
      <c r="U17" s="555">
        <v>52</v>
      </c>
      <c r="V17" s="556"/>
      <c r="W17" s="559"/>
      <c r="X17" s="559"/>
      <c r="Y17" s="559">
        <f>1*U17</f>
        <v>52</v>
      </c>
      <c r="Z17" s="560">
        <v>26</v>
      </c>
      <c r="AA17" s="559">
        <v>26</v>
      </c>
      <c r="AB17" s="561"/>
      <c r="AC17" s="561"/>
      <c r="AD17" s="573"/>
      <c r="AE17" s="574">
        <v>56</v>
      </c>
      <c r="AF17" s="563"/>
      <c r="AG17" s="559"/>
      <c r="AH17" s="559"/>
      <c r="AI17" s="559">
        <v>54</v>
      </c>
      <c r="AJ17" s="560">
        <v>26</v>
      </c>
      <c r="AK17" s="559">
        <v>28</v>
      </c>
      <c r="AL17" s="561"/>
      <c r="AM17" s="561">
        <v>2</v>
      </c>
      <c r="AN17" s="573"/>
      <c r="AO17" s="555"/>
      <c r="AP17" s="556"/>
      <c r="AQ17" s="559"/>
      <c r="AR17" s="559"/>
      <c r="AS17" s="559"/>
      <c r="AT17" s="560"/>
      <c r="AU17" s="559"/>
      <c r="AV17" s="561"/>
      <c r="AW17" s="561"/>
      <c r="AX17" s="573"/>
      <c r="AY17" s="574"/>
      <c r="AZ17" s="563"/>
      <c r="BA17" s="559"/>
      <c r="BB17" s="559"/>
      <c r="BC17" s="559"/>
      <c r="BD17" s="560"/>
      <c r="BE17" s="559"/>
      <c r="BF17" s="561"/>
      <c r="BG17" s="561"/>
      <c r="BH17" s="573"/>
      <c r="BI17" s="555"/>
      <c r="BJ17" s="556"/>
      <c r="BK17" s="559"/>
      <c r="BL17" s="559"/>
      <c r="BM17" s="559"/>
      <c r="BN17" s="560"/>
      <c r="BO17" s="559"/>
      <c r="BP17" s="561"/>
      <c r="BQ17" s="561"/>
      <c r="BR17" s="573"/>
      <c r="BS17" s="574"/>
      <c r="BT17" s="563"/>
      <c r="BU17" s="559"/>
      <c r="BV17" s="559"/>
      <c r="BW17" s="559"/>
      <c r="BX17" s="560"/>
      <c r="BY17" s="559"/>
      <c r="BZ17" s="561"/>
      <c r="CA17" s="561"/>
      <c r="CB17" s="573"/>
      <c r="CC17" s="574"/>
      <c r="CD17" s="563"/>
      <c r="CE17" s="559"/>
      <c r="CF17" s="559"/>
      <c r="CG17" s="559"/>
      <c r="CH17" s="560"/>
      <c r="CI17" s="559"/>
      <c r="CJ17" s="561"/>
      <c r="CK17" s="561"/>
      <c r="CL17" s="573"/>
      <c r="CM17" s="574"/>
      <c r="CN17" s="563"/>
      <c r="CO17" s="559"/>
      <c r="CP17" s="559"/>
      <c r="CQ17" s="559"/>
      <c r="CR17" s="560"/>
      <c r="CS17" s="559"/>
      <c r="CT17" s="575"/>
      <c r="CU17" s="575"/>
      <c r="CV17" s="572"/>
      <c r="CW17" s="576"/>
      <c r="CX17" s="576"/>
      <c r="CY17" s="555"/>
      <c r="CZ17" s="559"/>
      <c r="DA17" s="512"/>
      <c r="DB17" s="513">
        <f t="shared" si="3"/>
        <v>108</v>
      </c>
      <c r="DC17" s="547">
        <v>117</v>
      </c>
      <c r="DD17" s="514">
        <f t="shared" si="7"/>
        <v>-9</v>
      </c>
    </row>
    <row r="18" spans="1:110" s="548" customFormat="1" ht="15">
      <c r="A18" s="545"/>
      <c r="B18" s="549" t="s">
        <v>390</v>
      </c>
      <c r="C18" s="549" t="s">
        <v>40</v>
      </c>
      <c r="D18" s="577" t="s">
        <v>38</v>
      </c>
      <c r="E18" s="578"/>
      <c r="F18" s="568"/>
      <c r="G18" s="579"/>
      <c r="H18" s="576"/>
      <c r="I18" s="555">
        <f t="shared" si="8"/>
        <v>136</v>
      </c>
      <c r="J18" s="556">
        <f t="shared" si="11"/>
        <v>0</v>
      </c>
      <c r="K18" s="556"/>
      <c r="L18" s="571">
        <v>2</v>
      </c>
      <c r="M18" s="572">
        <v>6</v>
      </c>
      <c r="N18" s="555">
        <f t="shared" si="12"/>
        <v>136</v>
      </c>
      <c r="O18" s="559">
        <v>88</v>
      </c>
      <c r="P18" s="559">
        <v>40</v>
      </c>
      <c r="Q18" s="559">
        <f t="shared" si="9"/>
        <v>0</v>
      </c>
      <c r="R18" s="559">
        <f>AC18+AM18+AW18+BG18+BQ18+CA18+CK18+CU18</f>
        <v>0</v>
      </c>
      <c r="S18" s="559"/>
      <c r="T18" s="561">
        <f t="shared" si="10"/>
        <v>0</v>
      </c>
      <c r="U18" s="555">
        <f>Y18</f>
        <v>62</v>
      </c>
      <c r="V18" s="556"/>
      <c r="W18" s="559"/>
      <c r="X18" s="559"/>
      <c r="Y18" s="559">
        <v>62</v>
      </c>
      <c r="Z18" s="560">
        <v>44</v>
      </c>
      <c r="AA18" s="559">
        <v>18</v>
      </c>
      <c r="AB18" s="561"/>
      <c r="AC18" s="561"/>
      <c r="AD18" s="573"/>
      <c r="AE18" s="574">
        <v>66</v>
      </c>
      <c r="AF18" s="563"/>
      <c r="AG18" s="559"/>
      <c r="AH18" s="559"/>
      <c r="AI18" s="559">
        <v>66</v>
      </c>
      <c r="AJ18" s="560">
        <v>44</v>
      </c>
      <c r="AK18" s="559">
        <v>22</v>
      </c>
      <c r="AL18" s="561"/>
      <c r="AM18" s="561"/>
      <c r="AN18" s="573"/>
      <c r="AO18" s="555"/>
      <c r="AP18" s="556"/>
      <c r="AQ18" s="559"/>
      <c r="AR18" s="559"/>
      <c r="AS18" s="559"/>
      <c r="AT18" s="560"/>
      <c r="AU18" s="559"/>
      <c r="AV18" s="561"/>
      <c r="AW18" s="561"/>
      <c r="AX18" s="573"/>
      <c r="AY18" s="574"/>
      <c r="AZ18" s="563"/>
      <c r="BA18" s="559"/>
      <c r="BB18" s="559"/>
      <c r="BC18" s="559"/>
      <c r="BD18" s="560"/>
      <c r="BE18" s="559"/>
      <c r="BF18" s="561"/>
      <c r="BG18" s="561"/>
      <c r="BH18" s="573"/>
      <c r="BI18" s="555"/>
      <c r="BJ18" s="556"/>
      <c r="BK18" s="559"/>
      <c r="BL18" s="559"/>
      <c r="BM18" s="559"/>
      <c r="BN18" s="560"/>
      <c r="BO18" s="559"/>
      <c r="BP18" s="561"/>
      <c r="BQ18" s="561"/>
      <c r="BR18" s="573"/>
      <c r="BS18" s="574"/>
      <c r="BT18" s="563"/>
      <c r="BU18" s="559"/>
      <c r="BV18" s="559"/>
      <c r="BW18" s="559"/>
      <c r="BX18" s="560"/>
      <c r="BY18" s="559"/>
      <c r="BZ18" s="561"/>
      <c r="CA18" s="561"/>
      <c r="CB18" s="573"/>
      <c r="CC18" s="574"/>
      <c r="CD18" s="563"/>
      <c r="CE18" s="559"/>
      <c r="CF18" s="559"/>
      <c r="CG18" s="559"/>
      <c r="CH18" s="560"/>
      <c r="CI18" s="559"/>
      <c r="CJ18" s="561"/>
      <c r="CK18" s="561"/>
      <c r="CL18" s="573"/>
      <c r="CM18" s="574"/>
      <c r="CN18" s="563"/>
      <c r="CO18" s="559"/>
      <c r="CP18" s="559"/>
      <c r="CQ18" s="559"/>
      <c r="CR18" s="560"/>
      <c r="CS18" s="559"/>
      <c r="CT18" s="575"/>
      <c r="CU18" s="575"/>
      <c r="CV18" s="572"/>
      <c r="CW18" s="576"/>
      <c r="CX18" s="576"/>
      <c r="CY18" s="555"/>
      <c r="CZ18" s="559"/>
      <c r="DA18" s="512"/>
      <c r="DB18" s="513">
        <f t="shared" si="3"/>
        <v>136</v>
      </c>
      <c r="DC18" s="547">
        <v>117</v>
      </c>
      <c r="DD18" s="514">
        <f t="shared" si="7"/>
        <v>19</v>
      </c>
      <c r="DF18" s="548" t="s">
        <v>169</v>
      </c>
    </row>
    <row r="19" spans="1:110" s="548" customFormat="1" ht="15">
      <c r="A19" s="545"/>
      <c r="B19" s="549" t="s">
        <v>391</v>
      </c>
      <c r="C19" s="549" t="s">
        <v>392</v>
      </c>
      <c r="D19" s="577"/>
      <c r="E19" s="578" t="s">
        <v>38</v>
      </c>
      <c r="F19" s="578"/>
      <c r="G19" s="579"/>
      <c r="H19" s="576"/>
      <c r="I19" s="555">
        <f t="shared" si="8"/>
        <v>72</v>
      </c>
      <c r="J19" s="556">
        <f t="shared" si="11"/>
        <v>0</v>
      </c>
      <c r="K19" s="556">
        <v>2</v>
      </c>
      <c r="L19" s="571"/>
      <c r="M19" s="572">
        <f>V19+AF19+AP19+AZ19+BJ19+BT19+CD19+CN19</f>
        <v>0</v>
      </c>
      <c r="N19" s="555">
        <f t="shared" si="12"/>
        <v>72</v>
      </c>
      <c r="O19" s="559">
        <v>36</v>
      </c>
      <c r="P19" s="559">
        <v>34</v>
      </c>
      <c r="Q19" s="559">
        <f t="shared" si="9"/>
        <v>0</v>
      </c>
      <c r="R19" s="559">
        <f>AC19+AM19+AW19+BG19+BQ19+CA19+CK19+CU19</f>
        <v>2</v>
      </c>
      <c r="S19" s="559"/>
      <c r="T19" s="575">
        <f t="shared" si="10"/>
        <v>0</v>
      </c>
      <c r="U19" s="555">
        <v>34</v>
      </c>
      <c r="V19" s="556"/>
      <c r="W19" s="559"/>
      <c r="X19" s="559"/>
      <c r="Y19" s="559">
        <f>1*U19</f>
        <v>34</v>
      </c>
      <c r="Z19" s="559">
        <v>18</v>
      </c>
      <c r="AA19" s="559">
        <v>16</v>
      </c>
      <c r="AB19" s="575"/>
      <c r="AC19" s="575"/>
      <c r="AD19" s="572"/>
      <c r="AE19" s="555">
        <v>38</v>
      </c>
      <c r="AF19" s="556"/>
      <c r="AG19" s="559"/>
      <c r="AH19" s="559"/>
      <c r="AI19" s="559">
        <v>36</v>
      </c>
      <c r="AJ19" s="559">
        <v>18</v>
      </c>
      <c r="AK19" s="559">
        <v>18</v>
      </c>
      <c r="AL19" s="575"/>
      <c r="AM19" s="575">
        <v>2</v>
      </c>
      <c r="AN19" s="572"/>
      <c r="AO19" s="555"/>
      <c r="AP19" s="556"/>
      <c r="AQ19" s="559"/>
      <c r="AR19" s="559"/>
      <c r="AS19" s="559"/>
      <c r="AT19" s="559"/>
      <c r="AU19" s="559"/>
      <c r="AV19" s="575"/>
      <c r="AW19" s="575"/>
      <c r="AX19" s="572"/>
      <c r="AY19" s="555"/>
      <c r="AZ19" s="556"/>
      <c r="BA19" s="559"/>
      <c r="BB19" s="559"/>
      <c r="BC19" s="559"/>
      <c r="BD19" s="559"/>
      <c r="BE19" s="559"/>
      <c r="BF19" s="575"/>
      <c r="BG19" s="575"/>
      <c r="BH19" s="572"/>
      <c r="BI19" s="555"/>
      <c r="BJ19" s="556"/>
      <c r="BK19" s="559"/>
      <c r="BL19" s="559"/>
      <c r="BM19" s="559"/>
      <c r="BN19" s="559"/>
      <c r="BO19" s="559"/>
      <c r="BP19" s="575"/>
      <c r="BQ19" s="575"/>
      <c r="BR19" s="572"/>
      <c r="BS19" s="555"/>
      <c r="BT19" s="556"/>
      <c r="BU19" s="559"/>
      <c r="BV19" s="559"/>
      <c r="BW19" s="559"/>
      <c r="BX19" s="559"/>
      <c r="BY19" s="559"/>
      <c r="BZ19" s="575"/>
      <c r="CA19" s="575"/>
      <c r="CB19" s="572"/>
      <c r="CC19" s="555"/>
      <c r="CD19" s="556"/>
      <c r="CE19" s="559"/>
      <c r="CF19" s="559"/>
      <c r="CG19" s="559"/>
      <c r="CH19" s="559"/>
      <c r="CI19" s="559"/>
      <c r="CJ19" s="575"/>
      <c r="CK19" s="575"/>
      <c r="CL19" s="572"/>
      <c r="CM19" s="555"/>
      <c r="CN19" s="556"/>
      <c r="CO19" s="559"/>
      <c r="CP19" s="559"/>
      <c r="CQ19" s="559"/>
      <c r="CR19" s="559"/>
      <c r="CS19" s="559"/>
      <c r="CT19" s="575"/>
      <c r="CU19" s="575"/>
      <c r="CV19" s="572"/>
      <c r="CW19" s="576"/>
      <c r="CX19" s="576"/>
      <c r="CY19" s="555"/>
      <c r="CZ19" s="559"/>
      <c r="DA19" s="512"/>
      <c r="DB19" s="513">
        <f t="shared" si="3"/>
        <v>72</v>
      </c>
      <c r="DC19" s="547">
        <v>78</v>
      </c>
      <c r="DD19" s="514">
        <f>DB19-DC19</f>
        <v>-6</v>
      </c>
      <c r="DF19" s="548" t="s">
        <v>169</v>
      </c>
    </row>
    <row r="20" spans="1:108" s="548" customFormat="1" ht="15">
      <c r="A20" s="545"/>
      <c r="B20" s="549" t="s">
        <v>393</v>
      </c>
      <c r="C20" s="549" t="s">
        <v>394</v>
      </c>
      <c r="D20" s="577"/>
      <c r="E20" s="578" t="s">
        <v>38</v>
      </c>
      <c r="F20" s="568"/>
      <c r="G20" s="579"/>
      <c r="H20" s="576"/>
      <c r="I20" s="555">
        <f t="shared" si="8"/>
        <v>72</v>
      </c>
      <c r="J20" s="556">
        <f t="shared" si="11"/>
        <v>0</v>
      </c>
      <c r="K20" s="556">
        <v>2</v>
      </c>
      <c r="L20" s="571"/>
      <c r="M20" s="572">
        <f>V20+AF20+AP20+AZ20+BJ20+BT20+CD20+CN20</f>
        <v>0</v>
      </c>
      <c r="N20" s="555">
        <f>O20+P20+M20+L20+K20</f>
        <v>72</v>
      </c>
      <c r="O20" s="559">
        <v>42</v>
      </c>
      <c r="P20" s="559">
        <v>28</v>
      </c>
      <c r="Q20" s="559">
        <f t="shared" si="9"/>
        <v>0</v>
      </c>
      <c r="R20" s="559">
        <f t="shared" si="13"/>
        <v>2</v>
      </c>
      <c r="S20" s="559"/>
      <c r="T20" s="561">
        <f t="shared" si="10"/>
        <v>0</v>
      </c>
      <c r="U20" s="555">
        <v>34</v>
      </c>
      <c r="V20" s="556"/>
      <c r="W20" s="559"/>
      <c r="X20" s="559"/>
      <c r="Y20" s="559">
        <v>34</v>
      </c>
      <c r="Z20" s="560">
        <v>20</v>
      </c>
      <c r="AA20" s="559">
        <v>14</v>
      </c>
      <c r="AB20" s="561"/>
      <c r="AC20" s="561"/>
      <c r="AD20" s="573"/>
      <c r="AE20" s="574">
        <v>38</v>
      </c>
      <c r="AF20" s="563"/>
      <c r="AG20" s="559"/>
      <c r="AH20" s="559"/>
      <c r="AI20" s="559">
        <v>36</v>
      </c>
      <c r="AJ20" s="560">
        <v>22</v>
      </c>
      <c r="AK20" s="559">
        <v>14</v>
      </c>
      <c r="AL20" s="561"/>
      <c r="AM20" s="561">
        <v>2</v>
      </c>
      <c r="AN20" s="573"/>
      <c r="AO20" s="555"/>
      <c r="AP20" s="556"/>
      <c r="AQ20" s="559"/>
      <c r="AR20" s="559"/>
      <c r="AS20" s="559"/>
      <c r="AT20" s="560"/>
      <c r="AU20" s="559"/>
      <c r="AV20" s="561"/>
      <c r="AW20" s="561"/>
      <c r="AX20" s="573"/>
      <c r="AY20" s="574"/>
      <c r="AZ20" s="563"/>
      <c r="BA20" s="559"/>
      <c r="BB20" s="559"/>
      <c r="BC20" s="559"/>
      <c r="BD20" s="560"/>
      <c r="BE20" s="559"/>
      <c r="BF20" s="561"/>
      <c r="BG20" s="561"/>
      <c r="BH20" s="573"/>
      <c r="BI20" s="555"/>
      <c r="BJ20" s="556"/>
      <c r="BK20" s="559"/>
      <c r="BL20" s="559"/>
      <c r="BM20" s="559"/>
      <c r="BN20" s="560"/>
      <c r="BO20" s="559"/>
      <c r="BP20" s="561"/>
      <c r="BQ20" s="561"/>
      <c r="BR20" s="573"/>
      <c r="BS20" s="574"/>
      <c r="BT20" s="563"/>
      <c r="BU20" s="559"/>
      <c r="BV20" s="559"/>
      <c r="BW20" s="559"/>
      <c r="BX20" s="560"/>
      <c r="BY20" s="559"/>
      <c r="BZ20" s="561"/>
      <c r="CA20" s="561"/>
      <c r="CB20" s="573"/>
      <c r="CC20" s="574"/>
      <c r="CD20" s="563"/>
      <c r="CE20" s="559"/>
      <c r="CF20" s="559"/>
      <c r="CG20" s="559"/>
      <c r="CH20" s="560"/>
      <c r="CI20" s="559"/>
      <c r="CJ20" s="561"/>
      <c r="CK20" s="561"/>
      <c r="CL20" s="573"/>
      <c r="CM20" s="574"/>
      <c r="CN20" s="563"/>
      <c r="CO20" s="559"/>
      <c r="CP20" s="559"/>
      <c r="CQ20" s="559"/>
      <c r="CR20" s="560"/>
      <c r="CS20" s="559"/>
      <c r="CT20" s="575"/>
      <c r="CU20" s="575"/>
      <c r="CV20" s="572"/>
      <c r="CW20" s="576"/>
      <c r="CX20" s="576"/>
      <c r="CY20" s="555"/>
      <c r="CZ20" s="559"/>
      <c r="DA20" s="512"/>
      <c r="DB20" s="513">
        <f t="shared" si="3"/>
        <v>72</v>
      </c>
      <c r="DC20" s="547">
        <v>117</v>
      </c>
      <c r="DD20" s="514">
        <f t="shared" si="7"/>
        <v>-45</v>
      </c>
    </row>
    <row r="21" spans="1:108" s="548" customFormat="1" ht="15">
      <c r="A21" s="545"/>
      <c r="B21" s="549" t="s">
        <v>395</v>
      </c>
      <c r="C21" s="549" t="s">
        <v>32</v>
      </c>
      <c r="D21" s="577"/>
      <c r="E21" s="578" t="s">
        <v>38</v>
      </c>
      <c r="F21" s="551"/>
      <c r="G21" s="579"/>
      <c r="H21" s="576"/>
      <c r="I21" s="555">
        <f t="shared" si="8"/>
        <v>72</v>
      </c>
      <c r="J21" s="559">
        <f t="shared" si="11"/>
        <v>0</v>
      </c>
      <c r="K21" s="556">
        <v>2</v>
      </c>
      <c r="L21" s="571"/>
      <c r="M21" s="572">
        <f>V21+AF21+AP21+AZ21+BJ21+BT21+CD21+CN21</f>
        <v>0</v>
      </c>
      <c r="N21" s="555">
        <f>O21+P21+M21+L21+K21</f>
        <v>72</v>
      </c>
      <c r="O21" s="559">
        <f>Z21+AJ21+AT21+BD21+BN21+BX21+CH21+CR21</f>
        <v>0</v>
      </c>
      <c r="P21" s="559">
        <v>70</v>
      </c>
      <c r="Q21" s="559">
        <f t="shared" si="9"/>
        <v>0</v>
      </c>
      <c r="R21" s="559">
        <f t="shared" si="13"/>
        <v>2</v>
      </c>
      <c r="S21" s="559"/>
      <c r="T21" s="575">
        <f t="shared" si="10"/>
        <v>0</v>
      </c>
      <c r="U21" s="555">
        <v>34</v>
      </c>
      <c r="V21" s="556"/>
      <c r="W21" s="559"/>
      <c r="X21" s="559"/>
      <c r="Y21" s="559">
        <v>34</v>
      </c>
      <c r="Z21" s="559"/>
      <c r="AA21" s="559">
        <v>34</v>
      </c>
      <c r="AB21" s="575"/>
      <c r="AC21" s="575"/>
      <c r="AD21" s="572"/>
      <c r="AE21" s="555">
        <v>38</v>
      </c>
      <c r="AF21" s="556"/>
      <c r="AG21" s="559"/>
      <c r="AH21" s="559"/>
      <c r="AI21" s="559">
        <v>36</v>
      </c>
      <c r="AJ21" s="559"/>
      <c r="AK21" s="559">
        <v>36</v>
      </c>
      <c r="AL21" s="575"/>
      <c r="AM21" s="575">
        <v>2</v>
      </c>
      <c r="AN21" s="572"/>
      <c r="AO21" s="555"/>
      <c r="AP21" s="556"/>
      <c r="AQ21" s="559"/>
      <c r="AR21" s="559"/>
      <c r="AS21" s="559"/>
      <c r="AT21" s="559"/>
      <c r="AU21" s="559"/>
      <c r="AV21" s="575"/>
      <c r="AW21" s="575"/>
      <c r="AX21" s="572"/>
      <c r="AY21" s="555"/>
      <c r="AZ21" s="556"/>
      <c r="BA21" s="559"/>
      <c r="BB21" s="559"/>
      <c r="BC21" s="559"/>
      <c r="BD21" s="559"/>
      <c r="BE21" s="559"/>
      <c r="BF21" s="575"/>
      <c r="BG21" s="575"/>
      <c r="BH21" s="572"/>
      <c r="BI21" s="555"/>
      <c r="BJ21" s="556"/>
      <c r="BK21" s="559"/>
      <c r="BL21" s="559"/>
      <c r="BM21" s="559"/>
      <c r="BN21" s="559"/>
      <c r="BO21" s="559"/>
      <c r="BP21" s="575"/>
      <c r="BQ21" s="575"/>
      <c r="BR21" s="572"/>
      <c r="BS21" s="555"/>
      <c r="BT21" s="556"/>
      <c r="BU21" s="559"/>
      <c r="BV21" s="559"/>
      <c r="BW21" s="559"/>
      <c r="BX21" s="559"/>
      <c r="BY21" s="559"/>
      <c r="BZ21" s="575"/>
      <c r="CA21" s="575"/>
      <c r="CB21" s="572"/>
      <c r="CC21" s="555"/>
      <c r="CD21" s="556"/>
      <c r="CE21" s="559"/>
      <c r="CF21" s="559"/>
      <c r="CG21" s="559"/>
      <c r="CH21" s="559"/>
      <c r="CI21" s="559"/>
      <c r="CJ21" s="575"/>
      <c r="CK21" s="575"/>
      <c r="CL21" s="572"/>
      <c r="CM21" s="555"/>
      <c r="CN21" s="556"/>
      <c r="CO21" s="559"/>
      <c r="CP21" s="559"/>
      <c r="CQ21" s="559"/>
      <c r="CR21" s="559"/>
      <c r="CS21" s="559"/>
      <c r="CT21" s="575"/>
      <c r="CU21" s="575"/>
      <c r="CV21" s="572"/>
      <c r="CW21" s="576"/>
      <c r="CX21" s="576"/>
      <c r="CY21" s="555"/>
      <c r="CZ21" s="559"/>
      <c r="DA21" s="512"/>
      <c r="DB21" s="513">
        <f t="shared" si="3"/>
        <v>72</v>
      </c>
      <c r="DC21" s="547">
        <v>117</v>
      </c>
      <c r="DD21" s="514">
        <f t="shared" si="7"/>
        <v>-45</v>
      </c>
    </row>
    <row r="22" spans="1:111" s="548" customFormat="1" ht="15">
      <c r="A22" s="545"/>
      <c r="B22" s="549" t="s">
        <v>396</v>
      </c>
      <c r="C22" s="549" t="s">
        <v>266</v>
      </c>
      <c r="D22" s="580" t="s">
        <v>88</v>
      </c>
      <c r="E22" s="581"/>
      <c r="F22" s="581"/>
      <c r="G22" s="582"/>
      <c r="H22" s="583"/>
      <c r="I22" s="555">
        <f aca="true" t="shared" si="14" ref="I22:I28">Y22+AI22+M22+L22+K22+AS22+BC22</f>
        <v>340</v>
      </c>
      <c r="J22" s="559">
        <f t="shared" si="11"/>
        <v>0</v>
      </c>
      <c r="K22" s="556"/>
      <c r="L22" s="571">
        <v>2</v>
      </c>
      <c r="M22" s="572">
        <v>6</v>
      </c>
      <c r="N22" s="555">
        <f t="shared" si="12"/>
        <v>340</v>
      </c>
      <c r="O22" s="559">
        <v>220</v>
      </c>
      <c r="P22" s="559">
        <v>112</v>
      </c>
      <c r="Q22" s="559">
        <f t="shared" si="9"/>
        <v>0</v>
      </c>
      <c r="R22" s="559">
        <f t="shared" si="13"/>
        <v>0</v>
      </c>
      <c r="S22" s="559"/>
      <c r="T22" s="575">
        <f>X22+AH22+AR22+BB22+BL22+BV22+CF22+CP22</f>
        <v>0</v>
      </c>
      <c r="U22" s="555">
        <v>84</v>
      </c>
      <c r="V22" s="556"/>
      <c r="W22" s="559"/>
      <c r="X22" s="559"/>
      <c r="Y22" s="559">
        <v>84</v>
      </c>
      <c r="Z22" s="559">
        <v>56</v>
      </c>
      <c r="AA22" s="559">
        <v>28</v>
      </c>
      <c r="AB22" s="575"/>
      <c r="AC22" s="575"/>
      <c r="AD22" s="572"/>
      <c r="AE22" s="555">
        <v>84</v>
      </c>
      <c r="AF22" s="556"/>
      <c r="AG22" s="559"/>
      <c r="AH22" s="559"/>
      <c r="AI22" s="559">
        <v>84</v>
      </c>
      <c r="AJ22" s="559">
        <v>56</v>
      </c>
      <c r="AK22" s="559">
        <v>28</v>
      </c>
      <c r="AL22" s="575"/>
      <c r="AM22" s="575"/>
      <c r="AN22" s="572"/>
      <c r="AO22" s="555">
        <v>84</v>
      </c>
      <c r="AP22" s="556"/>
      <c r="AQ22" s="559"/>
      <c r="AR22" s="559"/>
      <c r="AS22" s="559">
        <v>84</v>
      </c>
      <c r="AT22" s="559">
        <v>56</v>
      </c>
      <c r="AU22" s="559">
        <v>28</v>
      </c>
      <c r="AV22" s="575"/>
      <c r="AW22" s="575"/>
      <c r="AX22" s="572"/>
      <c r="AY22" s="555">
        <v>80</v>
      </c>
      <c r="AZ22" s="556"/>
      <c r="BA22" s="559"/>
      <c r="BB22" s="559"/>
      <c r="BC22" s="559">
        <v>80</v>
      </c>
      <c r="BD22" s="559">
        <v>52</v>
      </c>
      <c r="BE22" s="559">
        <v>28</v>
      </c>
      <c r="BF22" s="575"/>
      <c r="BG22" s="575"/>
      <c r="BH22" s="572"/>
      <c r="BI22" s="555"/>
      <c r="BJ22" s="556"/>
      <c r="BK22" s="559"/>
      <c r="BL22" s="559"/>
      <c r="BM22" s="559"/>
      <c r="BN22" s="559"/>
      <c r="BO22" s="559"/>
      <c r="BP22" s="575"/>
      <c r="BQ22" s="575"/>
      <c r="BR22" s="572"/>
      <c r="BS22" s="555"/>
      <c r="BT22" s="556"/>
      <c r="BU22" s="559"/>
      <c r="BV22" s="559"/>
      <c r="BW22" s="559"/>
      <c r="BX22" s="559"/>
      <c r="BY22" s="559"/>
      <c r="BZ22" s="575"/>
      <c r="CA22" s="575"/>
      <c r="CB22" s="572"/>
      <c r="CC22" s="555"/>
      <c r="CD22" s="556"/>
      <c r="CE22" s="559"/>
      <c r="CF22" s="559"/>
      <c r="CG22" s="559"/>
      <c r="CH22" s="559"/>
      <c r="CI22" s="559"/>
      <c r="CJ22" s="575"/>
      <c r="CK22" s="575"/>
      <c r="CL22" s="572"/>
      <c r="CM22" s="555"/>
      <c r="CN22" s="556"/>
      <c r="CO22" s="559"/>
      <c r="CP22" s="559"/>
      <c r="CQ22" s="559"/>
      <c r="CR22" s="559"/>
      <c r="CS22" s="559"/>
      <c r="CT22" s="575"/>
      <c r="CU22" s="575"/>
      <c r="CV22" s="572"/>
      <c r="CW22" s="576"/>
      <c r="CX22" s="576"/>
      <c r="CY22" s="555"/>
      <c r="CZ22" s="559"/>
      <c r="DA22" s="512"/>
      <c r="DB22" s="513">
        <f t="shared" si="3"/>
        <v>340</v>
      </c>
      <c r="DC22" s="547">
        <v>70</v>
      </c>
      <c r="DD22" s="514">
        <f aca="true" t="shared" si="15" ref="DD22:DD27">DB22-DC22</f>
        <v>270</v>
      </c>
      <c r="DG22" s="548" t="s">
        <v>264</v>
      </c>
    </row>
    <row r="23" spans="1:111" s="548" customFormat="1" ht="15">
      <c r="A23" s="545"/>
      <c r="B23" s="549" t="s">
        <v>397</v>
      </c>
      <c r="C23" s="549" t="s">
        <v>129</v>
      </c>
      <c r="D23" s="580"/>
      <c r="E23" s="581" t="s">
        <v>42</v>
      </c>
      <c r="F23" s="581"/>
      <c r="G23" s="582"/>
      <c r="H23" s="583"/>
      <c r="I23" s="555">
        <f t="shared" si="14"/>
        <v>144</v>
      </c>
      <c r="J23" s="559">
        <f t="shared" si="11"/>
        <v>0</v>
      </c>
      <c r="K23" s="556">
        <v>2</v>
      </c>
      <c r="L23" s="571"/>
      <c r="M23" s="572">
        <f>V23+AF23+AP23+AZ23+BJ23+BT23+CD23+CN23</f>
        <v>0</v>
      </c>
      <c r="N23" s="555">
        <f t="shared" si="12"/>
        <v>144</v>
      </c>
      <c r="O23" s="559">
        <v>52</v>
      </c>
      <c r="P23" s="559">
        <v>90</v>
      </c>
      <c r="Q23" s="559">
        <f t="shared" si="9"/>
        <v>0</v>
      </c>
      <c r="R23" s="559">
        <f t="shared" si="13"/>
        <v>2</v>
      </c>
      <c r="S23" s="559"/>
      <c r="T23" s="575"/>
      <c r="U23" s="555">
        <v>52</v>
      </c>
      <c r="V23" s="556"/>
      <c r="W23" s="559"/>
      <c r="X23" s="559"/>
      <c r="Y23" s="559">
        <v>52</v>
      </c>
      <c r="Z23" s="559">
        <v>22</v>
      </c>
      <c r="AA23" s="559">
        <v>30</v>
      </c>
      <c r="AB23" s="575"/>
      <c r="AC23" s="575"/>
      <c r="AD23" s="572"/>
      <c r="AE23" s="555">
        <v>54</v>
      </c>
      <c r="AF23" s="556"/>
      <c r="AG23" s="559"/>
      <c r="AH23" s="559"/>
      <c r="AI23" s="559">
        <v>54</v>
      </c>
      <c r="AJ23" s="559">
        <v>24</v>
      </c>
      <c r="AK23" s="559">
        <v>30</v>
      </c>
      <c r="AL23" s="575"/>
      <c r="AM23" s="575"/>
      <c r="AN23" s="572"/>
      <c r="AO23" s="555">
        <v>38</v>
      </c>
      <c r="AP23" s="556"/>
      <c r="AQ23" s="559"/>
      <c r="AR23" s="559"/>
      <c r="AS23" s="559">
        <v>36</v>
      </c>
      <c r="AT23" s="559">
        <v>6</v>
      </c>
      <c r="AU23" s="559">
        <v>30</v>
      </c>
      <c r="AV23" s="575"/>
      <c r="AW23" s="575">
        <v>2</v>
      </c>
      <c r="AX23" s="572"/>
      <c r="AY23" s="555"/>
      <c r="AZ23" s="556"/>
      <c r="BA23" s="559"/>
      <c r="BB23" s="559"/>
      <c r="BC23" s="559"/>
      <c r="BD23" s="559"/>
      <c r="BE23" s="559"/>
      <c r="BF23" s="575"/>
      <c r="BG23" s="575"/>
      <c r="BH23" s="572"/>
      <c r="BI23" s="555"/>
      <c r="BJ23" s="556"/>
      <c r="BK23" s="559"/>
      <c r="BL23" s="559"/>
      <c r="BM23" s="559"/>
      <c r="BN23" s="559"/>
      <c r="BO23" s="559"/>
      <c r="BP23" s="575"/>
      <c r="BQ23" s="575"/>
      <c r="BR23" s="572"/>
      <c r="BS23" s="555"/>
      <c r="BT23" s="556"/>
      <c r="BU23" s="559"/>
      <c r="BV23" s="559"/>
      <c r="BW23" s="559"/>
      <c r="BX23" s="559"/>
      <c r="BY23" s="559"/>
      <c r="BZ23" s="575"/>
      <c r="CA23" s="575"/>
      <c r="CB23" s="572"/>
      <c r="CC23" s="555"/>
      <c r="CD23" s="556"/>
      <c r="CE23" s="559"/>
      <c r="CF23" s="559"/>
      <c r="CG23" s="559"/>
      <c r="CH23" s="559"/>
      <c r="CI23" s="559"/>
      <c r="CJ23" s="575"/>
      <c r="CK23" s="575"/>
      <c r="CL23" s="572"/>
      <c r="CM23" s="555"/>
      <c r="CN23" s="556"/>
      <c r="CO23" s="559"/>
      <c r="CP23" s="559"/>
      <c r="CQ23" s="559"/>
      <c r="CR23" s="559"/>
      <c r="CS23" s="559"/>
      <c r="CT23" s="575"/>
      <c r="CU23" s="575"/>
      <c r="CV23" s="572"/>
      <c r="CW23" s="576"/>
      <c r="CX23" s="576"/>
      <c r="CY23" s="555"/>
      <c r="CZ23" s="559"/>
      <c r="DA23" s="512"/>
      <c r="DB23" s="513">
        <f t="shared" si="3"/>
        <v>144</v>
      </c>
      <c r="DC23" s="547">
        <v>36</v>
      </c>
      <c r="DD23" s="514">
        <f t="shared" si="15"/>
        <v>108</v>
      </c>
      <c r="DG23" s="548" t="s">
        <v>265</v>
      </c>
    </row>
    <row r="24" spans="1:110" s="548" customFormat="1" ht="15">
      <c r="A24" s="545"/>
      <c r="B24" s="549" t="s">
        <v>398</v>
      </c>
      <c r="C24" s="549" t="s">
        <v>399</v>
      </c>
      <c r="D24" s="577"/>
      <c r="E24" s="578" t="s">
        <v>38</v>
      </c>
      <c r="F24" s="578"/>
      <c r="G24" s="579"/>
      <c r="H24" s="576"/>
      <c r="I24" s="555">
        <f>Y24+AI24+M24+L24+K24+AS24+BC24</f>
        <v>72</v>
      </c>
      <c r="J24" s="556">
        <f t="shared" si="11"/>
        <v>0</v>
      </c>
      <c r="K24" s="556">
        <v>2</v>
      </c>
      <c r="L24" s="571"/>
      <c r="M24" s="572">
        <f>V24+AF24+AP24+AZ24+BJ24+BT24+CD24+CN24</f>
        <v>0</v>
      </c>
      <c r="N24" s="555">
        <f t="shared" si="12"/>
        <v>72</v>
      </c>
      <c r="O24" s="559">
        <v>12</v>
      </c>
      <c r="P24" s="559">
        <v>58</v>
      </c>
      <c r="Q24" s="559">
        <f t="shared" si="9"/>
        <v>0</v>
      </c>
      <c r="R24" s="559">
        <f t="shared" si="13"/>
        <v>2</v>
      </c>
      <c r="S24" s="559"/>
      <c r="T24" s="575">
        <f aca="true" t="shared" si="16" ref="T24:T29">X24+AH24+AR24+BB24+BL24+BV24+CF24+CP24</f>
        <v>0</v>
      </c>
      <c r="U24" s="555">
        <v>34</v>
      </c>
      <c r="V24" s="556"/>
      <c r="W24" s="559"/>
      <c r="X24" s="559"/>
      <c r="Y24" s="559">
        <v>34</v>
      </c>
      <c r="Z24" s="559">
        <v>6</v>
      </c>
      <c r="AA24" s="559">
        <v>28</v>
      </c>
      <c r="AB24" s="575"/>
      <c r="AC24" s="575"/>
      <c r="AD24" s="572"/>
      <c r="AE24" s="555">
        <v>38</v>
      </c>
      <c r="AF24" s="556"/>
      <c r="AG24" s="559"/>
      <c r="AH24" s="559"/>
      <c r="AI24" s="559">
        <v>36</v>
      </c>
      <c r="AJ24" s="559">
        <v>6</v>
      </c>
      <c r="AK24" s="559">
        <v>30</v>
      </c>
      <c r="AL24" s="575"/>
      <c r="AM24" s="575">
        <v>2</v>
      </c>
      <c r="AN24" s="572"/>
      <c r="AO24" s="555"/>
      <c r="AP24" s="556"/>
      <c r="AQ24" s="559"/>
      <c r="AR24" s="559"/>
      <c r="AS24" s="559"/>
      <c r="AT24" s="559"/>
      <c r="AU24" s="559"/>
      <c r="AV24" s="575"/>
      <c r="AW24" s="575"/>
      <c r="AX24" s="572"/>
      <c r="AY24" s="555"/>
      <c r="AZ24" s="556"/>
      <c r="BA24" s="559"/>
      <c r="BB24" s="559"/>
      <c r="BC24" s="559"/>
      <c r="BD24" s="559"/>
      <c r="BE24" s="559"/>
      <c r="BF24" s="575"/>
      <c r="BG24" s="575"/>
      <c r="BH24" s="572"/>
      <c r="BI24" s="555"/>
      <c r="BJ24" s="556"/>
      <c r="BK24" s="559"/>
      <c r="BL24" s="559"/>
      <c r="BM24" s="559"/>
      <c r="BN24" s="559"/>
      <c r="BO24" s="559"/>
      <c r="BP24" s="575"/>
      <c r="BQ24" s="575"/>
      <c r="BR24" s="572"/>
      <c r="BS24" s="555"/>
      <c r="BT24" s="556"/>
      <c r="BU24" s="559"/>
      <c r="BV24" s="559"/>
      <c r="BW24" s="559"/>
      <c r="BX24" s="559"/>
      <c r="BY24" s="559"/>
      <c r="BZ24" s="575"/>
      <c r="CA24" s="575"/>
      <c r="CB24" s="572"/>
      <c r="CC24" s="555"/>
      <c r="CD24" s="556"/>
      <c r="CE24" s="559"/>
      <c r="CF24" s="559"/>
      <c r="CG24" s="559"/>
      <c r="CH24" s="559"/>
      <c r="CI24" s="559"/>
      <c r="CJ24" s="575"/>
      <c r="CK24" s="575"/>
      <c r="CL24" s="572"/>
      <c r="CM24" s="555"/>
      <c r="CN24" s="556"/>
      <c r="CO24" s="559"/>
      <c r="CP24" s="559"/>
      <c r="CQ24" s="559"/>
      <c r="CR24" s="559"/>
      <c r="CS24" s="559"/>
      <c r="CT24" s="575"/>
      <c r="CU24" s="575"/>
      <c r="CV24" s="572"/>
      <c r="CW24" s="576"/>
      <c r="CX24" s="576"/>
      <c r="CY24" s="555"/>
      <c r="CZ24" s="559"/>
      <c r="DA24" s="512"/>
      <c r="DB24" s="513">
        <f t="shared" si="3"/>
        <v>72</v>
      </c>
      <c r="DC24" s="547">
        <v>78</v>
      </c>
      <c r="DD24" s="514">
        <f t="shared" si="15"/>
        <v>-6</v>
      </c>
      <c r="DF24" s="548" t="s">
        <v>169</v>
      </c>
    </row>
    <row r="25" spans="1:108" s="519" customFormat="1" ht="33" customHeight="1" thickBot="1">
      <c r="A25" s="515"/>
      <c r="B25" s="584" t="s">
        <v>400</v>
      </c>
      <c r="C25" s="584" t="s">
        <v>401</v>
      </c>
      <c r="D25" s="585"/>
      <c r="E25" s="586" t="s">
        <v>38</v>
      </c>
      <c r="F25" s="586"/>
      <c r="G25" s="587"/>
      <c r="H25" s="588"/>
      <c r="I25" s="589">
        <f t="shared" si="14"/>
        <v>68</v>
      </c>
      <c r="J25" s="590">
        <f t="shared" si="11"/>
        <v>0</v>
      </c>
      <c r="K25" s="590">
        <v>2</v>
      </c>
      <c r="L25" s="591"/>
      <c r="M25" s="592">
        <f>V25+AF25+AP25+AZ25+BJ25+BT25+CD25+CN25</f>
        <v>0</v>
      </c>
      <c r="N25" s="589">
        <f t="shared" si="12"/>
        <v>68</v>
      </c>
      <c r="O25" s="593">
        <v>20</v>
      </c>
      <c r="P25" s="593">
        <v>46</v>
      </c>
      <c r="Q25" s="593">
        <f t="shared" si="9"/>
        <v>0</v>
      </c>
      <c r="R25" s="593">
        <f t="shared" si="13"/>
        <v>2</v>
      </c>
      <c r="S25" s="593"/>
      <c r="T25" s="594">
        <f t="shared" si="16"/>
        <v>0</v>
      </c>
      <c r="U25" s="589">
        <v>32</v>
      </c>
      <c r="V25" s="590"/>
      <c r="W25" s="593"/>
      <c r="X25" s="593"/>
      <c r="Y25" s="593">
        <v>32</v>
      </c>
      <c r="Z25" s="593"/>
      <c r="AA25" s="593"/>
      <c r="AB25" s="594"/>
      <c r="AC25" s="594"/>
      <c r="AD25" s="592"/>
      <c r="AE25" s="589">
        <v>36</v>
      </c>
      <c r="AF25" s="590"/>
      <c r="AG25" s="593"/>
      <c r="AH25" s="593"/>
      <c r="AI25" s="593">
        <v>34</v>
      </c>
      <c r="AJ25" s="593"/>
      <c r="AK25" s="593"/>
      <c r="AL25" s="594"/>
      <c r="AM25" s="594">
        <v>2</v>
      </c>
      <c r="AN25" s="592"/>
      <c r="AO25" s="589"/>
      <c r="AP25" s="590"/>
      <c r="AQ25" s="593"/>
      <c r="AR25" s="593"/>
      <c r="AS25" s="593"/>
      <c r="AT25" s="593"/>
      <c r="AU25" s="593"/>
      <c r="AV25" s="594"/>
      <c r="AW25" s="594"/>
      <c r="AX25" s="592"/>
      <c r="AY25" s="589"/>
      <c r="AZ25" s="590"/>
      <c r="BA25" s="593"/>
      <c r="BB25" s="593"/>
      <c r="BC25" s="593"/>
      <c r="BD25" s="593"/>
      <c r="BE25" s="593"/>
      <c r="BF25" s="594"/>
      <c r="BG25" s="594"/>
      <c r="BH25" s="592"/>
      <c r="BI25" s="589"/>
      <c r="BJ25" s="590"/>
      <c r="BK25" s="593"/>
      <c r="BL25" s="593"/>
      <c r="BM25" s="593"/>
      <c r="BN25" s="593"/>
      <c r="BO25" s="593"/>
      <c r="BP25" s="594"/>
      <c r="BQ25" s="594"/>
      <c r="BR25" s="592"/>
      <c r="BS25" s="589"/>
      <c r="BT25" s="590"/>
      <c r="BU25" s="593"/>
      <c r="BV25" s="593"/>
      <c r="BW25" s="593"/>
      <c r="BX25" s="593"/>
      <c r="BY25" s="593"/>
      <c r="BZ25" s="594"/>
      <c r="CA25" s="594"/>
      <c r="CB25" s="592"/>
      <c r="CC25" s="589"/>
      <c r="CD25" s="590"/>
      <c r="CE25" s="593"/>
      <c r="CF25" s="593"/>
      <c r="CG25" s="593"/>
      <c r="CH25" s="593"/>
      <c r="CI25" s="593"/>
      <c r="CJ25" s="594"/>
      <c r="CK25" s="594"/>
      <c r="CL25" s="592"/>
      <c r="CM25" s="589"/>
      <c r="CN25" s="590"/>
      <c r="CO25" s="593"/>
      <c r="CP25" s="593"/>
      <c r="CQ25" s="593"/>
      <c r="CR25" s="593"/>
      <c r="CS25" s="593"/>
      <c r="CT25" s="594"/>
      <c r="CU25" s="594"/>
      <c r="CV25" s="592"/>
      <c r="CW25" s="588"/>
      <c r="CX25" s="588"/>
      <c r="CY25" s="589"/>
      <c r="CZ25" s="593"/>
      <c r="DA25" s="516"/>
      <c r="DB25" s="517">
        <f t="shared" si="3"/>
        <v>68</v>
      </c>
      <c r="DC25" s="544">
        <v>108</v>
      </c>
      <c r="DD25" s="518">
        <f t="shared" si="15"/>
        <v>-40</v>
      </c>
    </row>
    <row r="26" spans="1:110" s="519" customFormat="1" ht="15.75">
      <c r="A26" s="515"/>
      <c r="B26" s="584" t="s">
        <v>402</v>
      </c>
      <c r="C26" s="584" t="s">
        <v>287</v>
      </c>
      <c r="D26" s="595" t="s">
        <v>42</v>
      </c>
      <c r="E26" s="596"/>
      <c r="F26" s="596"/>
      <c r="G26" s="597"/>
      <c r="H26" s="598"/>
      <c r="I26" s="589">
        <f t="shared" si="14"/>
        <v>144</v>
      </c>
      <c r="J26" s="599">
        <f>W26+AG26+AQ26+BA26+BK26+BU26+CE26+CO26</f>
        <v>0</v>
      </c>
      <c r="K26" s="599"/>
      <c r="L26" s="600">
        <v>2</v>
      </c>
      <c r="M26" s="601">
        <v>6</v>
      </c>
      <c r="N26" s="589">
        <f>O26+P26+M26+L26+K26</f>
        <v>144</v>
      </c>
      <c r="O26" s="602">
        <v>102</v>
      </c>
      <c r="P26" s="602">
        <v>34</v>
      </c>
      <c r="Q26" s="602">
        <f aca="true" t="shared" si="17" ref="Q26:R29">AB26+AL26+AV26+BF26+BP26+BZ26+CJ26+CT26</f>
        <v>0</v>
      </c>
      <c r="R26" s="602">
        <f t="shared" si="17"/>
        <v>0</v>
      </c>
      <c r="S26" s="602"/>
      <c r="T26" s="603">
        <f t="shared" si="16"/>
        <v>0</v>
      </c>
      <c r="U26" s="604">
        <v>44</v>
      </c>
      <c r="V26" s="599"/>
      <c r="W26" s="602"/>
      <c r="X26" s="602"/>
      <c r="Y26" s="602">
        <v>44</v>
      </c>
      <c r="Z26" s="602">
        <v>34</v>
      </c>
      <c r="AA26" s="602">
        <v>10</v>
      </c>
      <c r="AB26" s="603"/>
      <c r="AC26" s="603"/>
      <c r="AD26" s="601"/>
      <c r="AE26" s="604">
        <v>46</v>
      </c>
      <c r="AF26" s="599"/>
      <c r="AG26" s="602"/>
      <c r="AH26" s="602"/>
      <c r="AI26" s="602">
        <v>46</v>
      </c>
      <c r="AJ26" s="602">
        <v>34</v>
      </c>
      <c r="AK26" s="602">
        <v>12</v>
      </c>
      <c r="AL26" s="603"/>
      <c r="AM26" s="603"/>
      <c r="AN26" s="601"/>
      <c r="AO26" s="604">
        <v>46</v>
      </c>
      <c r="AP26" s="599"/>
      <c r="AQ26" s="602"/>
      <c r="AR26" s="602"/>
      <c r="AS26" s="602">
        <v>46</v>
      </c>
      <c r="AT26" s="602">
        <v>34</v>
      </c>
      <c r="AU26" s="602">
        <v>12</v>
      </c>
      <c r="AV26" s="603"/>
      <c r="AW26" s="603"/>
      <c r="AX26" s="601"/>
      <c r="AY26" s="604"/>
      <c r="AZ26" s="599"/>
      <c r="BA26" s="602"/>
      <c r="BB26" s="602"/>
      <c r="BC26" s="602"/>
      <c r="BD26" s="602"/>
      <c r="BE26" s="602"/>
      <c r="BF26" s="603"/>
      <c r="BG26" s="603"/>
      <c r="BH26" s="601"/>
      <c r="BI26" s="604"/>
      <c r="BJ26" s="599"/>
      <c r="BK26" s="602"/>
      <c r="BL26" s="602"/>
      <c r="BM26" s="602"/>
      <c r="BN26" s="602"/>
      <c r="BO26" s="602"/>
      <c r="BP26" s="603"/>
      <c r="BQ26" s="603"/>
      <c r="BR26" s="601"/>
      <c r="BS26" s="604"/>
      <c r="BT26" s="599"/>
      <c r="BU26" s="602"/>
      <c r="BV26" s="602"/>
      <c r="BW26" s="602"/>
      <c r="BX26" s="602"/>
      <c r="BY26" s="602"/>
      <c r="BZ26" s="603"/>
      <c r="CA26" s="603"/>
      <c r="CB26" s="601"/>
      <c r="CC26" s="604"/>
      <c r="CD26" s="599"/>
      <c r="CE26" s="602"/>
      <c r="CF26" s="602"/>
      <c r="CG26" s="602"/>
      <c r="CH26" s="602"/>
      <c r="CI26" s="602"/>
      <c r="CJ26" s="603"/>
      <c r="CK26" s="603"/>
      <c r="CL26" s="601"/>
      <c r="CM26" s="604"/>
      <c r="CN26" s="599"/>
      <c r="CO26" s="602"/>
      <c r="CP26" s="602"/>
      <c r="CQ26" s="602"/>
      <c r="CR26" s="602"/>
      <c r="CS26" s="602"/>
      <c r="CT26" s="603"/>
      <c r="CU26" s="603"/>
      <c r="CV26" s="601"/>
      <c r="CW26" s="598"/>
      <c r="CX26" s="598"/>
      <c r="CY26" s="604"/>
      <c r="CZ26" s="602"/>
      <c r="DA26" s="516"/>
      <c r="DB26" s="517">
        <f>I26</f>
        <v>144</v>
      </c>
      <c r="DC26" s="544">
        <v>234</v>
      </c>
      <c r="DD26" s="518">
        <f t="shared" si="15"/>
        <v>-90</v>
      </c>
      <c r="DF26" s="519" t="s">
        <v>109</v>
      </c>
    </row>
    <row r="27" spans="1:108" s="519" customFormat="1" ht="15.75">
      <c r="A27" s="515"/>
      <c r="B27" s="584" t="s">
        <v>403</v>
      </c>
      <c r="C27" s="584" t="s">
        <v>288</v>
      </c>
      <c r="D27" s="585"/>
      <c r="E27" s="586" t="s">
        <v>38</v>
      </c>
      <c r="F27" s="586"/>
      <c r="G27" s="587"/>
      <c r="H27" s="588"/>
      <c r="I27" s="589">
        <f t="shared" si="14"/>
        <v>72</v>
      </c>
      <c r="J27" s="590">
        <f>W27+AG27+AQ27+BA27+BK27+BU27+CE27+CO27</f>
        <v>0</v>
      </c>
      <c r="K27" s="590">
        <v>2</v>
      </c>
      <c r="L27" s="591"/>
      <c r="M27" s="592">
        <f>V27+AF27+AP27+AZ27+BJ27+BT27+CD27+CN27</f>
        <v>0</v>
      </c>
      <c r="N27" s="589">
        <f>O27+P27+M27+L27+K27</f>
        <v>72</v>
      </c>
      <c r="O27" s="593">
        <v>32</v>
      </c>
      <c r="P27" s="593">
        <v>38</v>
      </c>
      <c r="Q27" s="593">
        <f t="shared" si="17"/>
        <v>0</v>
      </c>
      <c r="R27" s="593">
        <f t="shared" si="17"/>
        <v>2</v>
      </c>
      <c r="S27" s="593"/>
      <c r="T27" s="594">
        <f t="shared" si="16"/>
        <v>0</v>
      </c>
      <c r="U27" s="589">
        <v>34</v>
      </c>
      <c r="V27" s="590"/>
      <c r="W27" s="593"/>
      <c r="X27" s="593"/>
      <c r="Y27" s="593">
        <v>34</v>
      </c>
      <c r="Z27" s="593">
        <v>16</v>
      </c>
      <c r="AA27" s="593">
        <v>18</v>
      </c>
      <c r="AB27" s="594"/>
      <c r="AC27" s="594"/>
      <c r="AD27" s="592"/>
      <c r="AE27" s="589">
        <v>38</v>
      </c>
      <c r="AF27" s="590"/>
      <c r="AG27" s="593"/>
      <c r="AH27" s="593"/>
      <c r="AI27" s="593">
        <v>36</v>
      </c>
      <c r="AJ27" s="593">
        <v>16</v>
      </c>
      <c r="AK27" s="593">
        <v>20</v>
      </c>
      <c r="AL27" s="594"/>
      <c r="AM27" s="594">
        <v>2</v>
      </c>
      <c r="AN27" s="592"/>
      <c r="AO27" s="589"/>
      <c r="AP27" s="590"/>
      <c r="AQ27" s="593"/>
      <c r="AR27" s="593"/>
      <c r="AS27" s="593"/>
      <c r="AT27" s="593"/>
      <c r="AU27" s="593"/>
      <c r="AV27" s="594"/>
      <c r="AW27" s="594"/>
      <c r="AX27" s="592"/>
      <c r="AY27" s="589"/>
      <c r="AZ27" s="590"/>
      <c r="BA27" s="593"/>
      <c r="BB27" s="593"/>
      <c r="BC27" s="593"/>
      <c r="BD27" s="593"/>
      <c r="BE27" s="593"/>
      <c r="BF27" s="594"/>
      <c r="BG27" s="594"/>
      <c r="BH27" s="592"/>
      <c r="BI27" s="589"/>
      <c r="BJ27" s="590"/>
      <c r="BK27" s="593"/>
      <c r="BL27" s="593"/>
      <c r="BM27" s="593"/>
      <c r="BN27" s="593"/>
      <c r="BO27" s="593"/>
      <c r="BP27" s="594"/>
      <c r="BQ27" s="594"/>
      <c r="BR27" s="592"/>
      <c r="BS27" s="589"/>
      <c r="BT27" s="590"/>
      <c r="BU27" s="593"/>
      <c r="BV27" s="593"/>
      <c r="BW27" s="593"/>
      <c r="BX27" s="593"/>
      <c r="BY27" s="593"/>
      <c r="BZ27" s="594"/>
      <c r="CA27" s="594"/>
      <c r="CB27" s="592"/>
      <c r="CC27" s="589"/>
      <c r="CD27" s="590"/>
      <c r="CE27" s="593"/>
      <c r="CF27" s="593"/>
      <c r="CG27" s="593"/>
      <c r="CH27" s="593"/>
      <c r="CI27" s="593"/>
      <c r="CJ27" s="594"/>
      <c r="CK27" s="594"/>
      <c r="CL27" s="592"/>
      <c r="CM27" s="589"/>
      <c r="CN27" s="590"/>
      <c r="CO27" s="593"/>
      <c r="CP27" s="593"/>
      <c r="CQ27" s="593"/>
      <c r="CR27" s="593"/>
      <c r="CS27" s="593"/>
      <c r="CT27" s="594"/>
      <c r="CU27" s="594"/>
      <c r="CV27" s="592"/>
      <c r="CW27" s="588"/>
      <c r="CX27" s="588"/>
      <c r="CY27" s="589"/>
      <c r="CZ27" s="593"/>
      <c r="DA27" s="516"/>
      <c r="DB27" s="517">
        <f>I27</f>
        <v>72</v>
      </c>
      <c r="DC27" s="544">
        <v>100</v>
      </c>
      <c r="DD27" s="518">
        <f t="shared" si="15"/>
        <v>-28</v>
      </c>
    </row>
    <row r="28" spans="1:108" s="519" customFormat="1" ht="16.5" thickBot="1">
      <c r="A28" s="515"/>
      <c r="B28" s="584" t="s">
        <v>404</v>
      </c>
      <c r="C28" s="584" t="s">
        <v>405</v>
      </c>
      <c r="D28" s="585"/>
      <c r="E28" s="586" t="s">
        <v>38</v>
      </c>
      <c r="F28" s="586"/>
      <c r="G28" s="587"/>
      <c r="H28" s="588"/>
      <c r="I28" s="589">
        <f t="shared" si="14"/>
        <v>72</v>
      </c>
      <c r="J28" s="590">
        <f>W28+AG28+AQ28+BA28+BK28+BU28+CE28+CO28</f>
        <v>0</v>
      </c>
      <c r="K28" s="590">
        <v>2</v>
      </c>
      <c r="L28" s="591"/>
      <c r="M28" s="592">
        <f>V28+AF28+AP28+AZ28+BJ28+BT28+CD28+CN28</f>
        <v>0</v>
      </c>
      <c r="N28" s="589">
        <f>O28+P28+M28+L28+K28</f>
        <v>72</v>
      </c>
      <c r="O28" s="593">
        <v>40</v>
      </c>
      <c r="P28" s="593">
        <v>30</v>
      </c>
      <c r="Q28" s="593">
        <f t="shared" si="17"/>
        <v>0</v>
      </c>
      <c r="R28" s="593">
        <f t="shared" si="17"/>
        <v>2</v>
      </c>
      <c r="S28" s="593"/>
      <c r="T28" s="594">
        <f t="shared" si="16"/>
        <v>0</v>
      </c>
      <c r="U28" s="589">
        <v>34</v>
      </c>
      <c r="V28" s="590"/>
      <c r="W28" s="593"/>
      <c r="X28" s="593"/>
      <c r="Y28" s="593">
        <v>34</v>
      </c>
      <c r="Z28" s="593">
        <v>20</v>
      </c>
      <c r="AA28" s="593">
        <v>14</v>
      </c>
      <c r="AB28" s="594"/>
      <c r="AC28" s="594"/>
      <c r="AD28" s="592"/>
      <c r="AE28" s="589">
        <v>38</v>
      </c>
      <c r="AF28" s="590"/>
      <c r="AG28" s="593"/>
      <c r="AH28" s="593"/>
      <c r="AI28" s="593">
        <v>36</v>
      </c>
      <c r="AJ28" s="593">
        <v>20</v>
      </c>
      <c r="AK28" s="593">
        <v>16</v>
      </c>
      <c r="AL28" s="594"/>
      <c r="AM28" s="594">
        <v>2</v>
      </c>
      <c r="AN28" s="592"/>
      <c r="AO28" s="589"/>
      <c r="AP28" s="590"/>
      <c r="AQ28" s="593"/>
      <c r="AR28" s="593"/>
      <c r="AS28" s="593"/>
      <c r="AT28" s="593"/>
      <c r="AU28" s="593"/>
      <c r="AV28" s="594"/>
      <c r="AW28" s="594"/>
      <c r="AX28" s="592"/>
      <c r="AY28" s="589"/>
      <c r="AZ28" s="590"/>
      <c r="BA28" s="593"/>
      <c r="BB28" s="593"/>
      <c r="BC28" s="593"/>
      <c r="BD28" s="593"/>
      <c r="BE28" s="593"/>
      <c r="BF28" s="594"/>
      <c r="BG28" s="594"/>
      <c r="BH28" s="592"/>
      <c r="BI28" s="589"/>
      <c r="BJ28" s="590"/>
      <c r="BK28" s="593"/>
      <c r="BL28" s="593"/>
      <c r="BM28" s="593"/>
      <c r="BN28" s="593"/>
      <c r="BO28" s="593"/>
      <c r="BP28" s="594"/>
      <c r="BQ28" s="594"/>
      <c r="BR28" s="592"/>
      <c r="BS28" s="589"/>
      <c r="BT28" s="590"/>
      <c r="BU28" s="593"/>
      <c r="BV28" s="593"/>
      <c r="BW28" s="593"/>
      <c r="BX28" s="593"/>
      <c r="BY28" s="593"/>
      <c r="BZ28" s="594"/>
      <c r="CA28" s="594"/>
      <c r="CB28" s="592"/>
      <c r="CC28" s="589"/>
      <c r="CD28" s="590"/>
      <c r="CE28" s="593"/>
      <c r="CF28" s="593"/>
      <c r="CG28" s="593"/>
      <c r="CH28" s="593"/>
      <c r="CI28" s="593"/>
      <c r="CJ28" s="594"/>
      <c r="CK28" s="594"/>
      <c r="CL28" s="592"/>
      <c r="CM28" s="589"/>
      <c r="CN28" s="590"/>
      <c r="CO28" s="593"/>
      <c r="CP28" s="593"/>
      <c r="CQ28" s="593"/>
      <c r="CR28" s="593"/>
      <c r="CS28" s="593"/>
      <c r="CT28" s="594"/>
      <c r="CU28" s="594"/>
      <c r="CV28" s="592"/>
      <c r="CW28" s="588"/>
      <c r="CX28" s="588"/>
      <c r="CY28" s="589"/>
      <c r="CZ28" s="593"/>
      <c r="DA28" s="516"/>
      <c r="DB28" s="517">
        <f>I28</f>
        <v>72</v>
      </c>
      <c r="DC28" s="544">
        <v>156</v>
      </c>
      <c r="DD28" s="518">
        <f t="shared" si="7"/>
        <v>-84</v>
      </c>
    </row>
    <row r="29" spans="1:108" s="519" customFormat="1" ht="16.5" thickBot="1">
      <c r="A29" s="515"/>
      <c r="B29" s="605" t="s">
        <v>130</v>
      </c>
      <c r="C29" s="606" t="s">
        <v>131</v>
      </c>
      <c r="D29" s="607"/>
      <c r="E29" s="608" t="s">
        <v>38</v>
      </c>
      <c r="F29" s="609"/>
      <c r="G29" s="610"/>
      <c r="H29" s="611"/>
      <c r="I29" s="589">
        <v>32</v>
      </c>
      <c r="J29" s="612">
        <f>W29+AG29+AQ29+BA29+BK29+BU29+CE29+CO29</f>
        <v>0</v>
      </c>
      <c r="K29" s="612">
        <v>2</v>
      </c>
      <c r="L29" s="613">
        <v>30</v>
      </c>
      <c r="M29" s="614">
        <f>V29+AF29+AP29+AZ29+BJ29+BT29+CD29+CN29</f>
        <v>0</v>
      </c>
      <c r="N29" s="589">
        <v>32</v>
      </c>
      <c r="O29" s="615">
        <v>30</v>
      </c>
      <c r="P29" s="615">
        <f>AA29+AK29+AU29+BE29+BO29+BY29+CI29+CS29</f>
        <v>0</v>
      </c>
      <c r="Q29" s="615">
        <f>AB29+AL29+AV29+BF29+BP29+BZ29+CJ29+CT29</f>
        <v>0</v>
      </c>
      <c r="R29" s="615">
        <f t="shared" si="17"/>
        <v>2</v>
      </c>
      <c r="S29" s="616"/>
      <c r="T29" s="614">
        <f t="shared" si="16"/>
        <v>0</v>
      </c>
      <c r="U29" s="589"/>
      <c r="V29" s="590"/>
      <c r="W29" s="593"/>
      <c r="X29" s="593"/>
      <c r="Y29" s="593"/>
      <c r="Z29" s="617"/>
      <c r="AA29" s="593"/>
      <c r="AB29" s="618"/>
      <c r="AC29" s="618"/>
      <c r="AD29" s="619"/>
      <c r="AE29" s="620"/>
      <c r="AF29" s="621"/>
      <c r="AG29" s="593"/>
      <c r="AH29" s="593"/>
      <c r="AI29" s="593">
        <v>30</v>
      </c>
      <c r="AJ29" s="617"/>
      <c r="AK29" s="593"/>
      <c r="AL29" s="618"/>
      <c r="AM29" s="618">
        <v>2</v>
      </c>
      <c r="AN29" s="619"/>
      <c r="AO29" s="589"/>
      <c r="AP29" s="590"/>
      <c r="AQ29" s="593"/>
      <c r="AR29" s="593"/>
      <c r="AS29" s="593"/>
      <c r="AT29" s="617"/>
      <c r="AU29" s="593"/>
      <c r="AV29" s="618"/>
      <c r="AW29" s="618"/>
      <c r="AX29" s="619"/>
      <c r="AY29" s="620"/>
      <c r="AZ29" s="621"/>
      <c r="BA29" s="593"/>
      <c r="BB29" s="593"/>
      <c r="BC29" s="593"/>
      <c r="BD29" s="617"/>
      <c r="BE29" s="593"/>
      <c r="BF29" s="618"/>
      <c r="BG29" s="618"/>
      <c r="BH29" s="619"/>
      <c r="BI29" s="589"/>
      <c r="BJ29" s="590"/>
      <c r="BK29" s="593"/>
      <c r="BL29" s="593"/>
      <c r="BM29" s="593"/>
      <c r="BN29" s="617"/>
      <c r="BO29" s="593"/>
      <c r="BP29" s="618"/>
      <c r="BQ29" s="618"/>
      <c r="BR29" s="619"/>
      <c r="BS29" s="620"/>
      <c r="BT29" s="621"/>
      <c r="BU29" s="593"/>
      <c r="BV29" s="593"/>
      <c r="BW29" s="593"/>
      <c r="BX29" s="617"/>
      <c r="BY29" s="593"/>
      <c r="BZ29" s="618"/>
      <c r="CA29" s="618"/>
      <c r="CB29" s="619"/>
      <c r="CC29" s="620"/>
      <c r="CD29" s="621"/>
      <c r="CE29" s="593"/>
      <c r="CF29" s="593"/>
      <c r="CG29" s="593"/>
      <c r="CH29" s="617"/>
      <c r="CI29" s="593"/>
      <c r="CJ29" s="618"/>
      <c r="CK29" s="618"/>
      <c r="CL29" s="619"/>
      <c r="CM29" s="620"/>
      <c r="CN29" s="621"/>
      <c r="CO29" s="593"/>
      <c r="CP29" s="593"/>
      <c r="CQ29" s="593"/>
      <c r="CR29" s="593"/>
      <c r="CS29" s="593"/>
      <c r="CT29" s="594"/>
      <c r="CU29" s="594"/>
      <c r="CV29" s="592"/>
      <c r="CW29" s="588"/>
      <c r="CX29" s="588"/>
      <c r="CY29" s="589"/>
      <c r="CZ29" s="593"/>
      <c r="DA29" s="516"/>
      <c r="DB29" s="520" t="s">
        <v>80</v>
      </c>
      <c r="DC29" s="521" t="s">
        <v>81</v>
      </c>
      <c r="DD29" s="522" t="s">
        <v>82</v>
      </c>
    </row>
    <row r="30" spans="1:109" s="519" customFormat="1" ht="15.75">
      <c r="A30" s="515"/>
      <c r="B30" s="622" t="s">
        <v>406</v>
      </c>
      <c r="C30" s="622" t="s">
        <v>407</v>
      </c>
      <c r="D30" s="595"/>
      <c r="E30" s="596"/>
      <c r="F30" s="596"/>
      <c r="G30" s="597"/>
      <c r="H30" s="598"/>
      <c r="I30" s="623">
        <f>I31</f>
        <v>32</v>
      </c>
      <c r="J30" s="599"/>
      <c r="K30" s="599"/>
      <c r="L30" s="600"/>
      <c r="M30" s="624"/>
      <c r="N30" s="625">
        <f>N31</f>
        <v>32</v>
      </c>
      <c r="O30" s="626">
        <f>O31</f>
        <v>30</v>
      </c>
      <c r="P30" s="602"/>
      <c r="Q30" s="602"/>
      <c r="R30" s="602"/>
      <c r="S30" s="602"/>
      <c r="T30" s="627"/>
      <c r="U30" s="589"/>
      <c r="V30" s="590"/>
      <c r="W30" s="593"/>
      <c r="X30" s="593"/>
      <c r="Y30" s="593"/>
      <c r="Z30" s="617"/>
      <c r="AA30" s="593"/>
      <c r="AB30" s="618"/>
      <c r="AC30" s="618"/>
      <c r="AD30" s="619"/>
      <c r="AE30" s="620"/>
      <c r="AF30" s="621"/>
      <c r="AG30" s="593"/>
      <c r="AH30" s="593"/>
      <c r="AI30" s="593"/>
      <c r="AJ30" s="617"/>
      <c r="AK30" s="593"/>
      <c r="AL30" s="618"/>
      <c r="AM30" s="618"/>
      <c r="AN30" s="619"/>
      <c r="AO30" s="589"/>
      <c r="AP30" s="590"/>
      <c r="AQ30" s="593"/>
      <c r="AR30" s="593"/>
      <c r="AS30" s="593"/>
      <c r="AT30" s="617"/>
      <c r="AU30" s="593"/>
      <c r="AV30" s="618"/>
      <c r="AW30" s="618"/>
      <c r="AX30" s="619"/>
      <c r="AY30" s="620"/>
      <c r="AZ30" s="621"/>
      <c r="BA30" s="593"/>
      <c r="BB30" s="593"/>
      <c r="BC30" s="593"/>
      <c r="BD30" s="617"/>
      <c r="BE30" s="593"/>
      <c r="BF30" s="618"/>
      <c r="BG30" s="618"/>
      <c r="BH30" s="619"/>
      <c r="BI30" s="589"/>
      <c r="BJ30" s="590"/>
      <c r="BK30" s="593"/>
      <c r="BL30" s="593"/>
      <c r="BM30" s="593"/>
      <c r="BN30" s="617"/>
      <c r="BO30" s="593"/>
      <c r="BP30" s="618"/>
      <c r="BQ30" s="618"/>
      <c r="BR30" s="619"/>
      <c r="BS30" s="620"/>
      <c r="BT30" s="621"/>
      <c r="BU30" s="593"/>
      <c r="BV30" s="593"/>
      <c r="BW30" s="593"/>
      <c r="BX30" s="617"/>
      <c r="BY30" s="593"/>
      <c r="BZ30" s="618"/>
      <c r="CA30" s="618"/>
      <c r="CB30" s="619"/>
      <c r="CC30" s="620"/>
      <c r="CD30" s="621"/>
      <c r="CE30" s="593"/>
      <c r="CF30" s="593"/>
      <c r="CG30" s="593"/>
      <c r="CH30" s="617"/>
      <c r="CI30" s="593"/>
      <c r="CJ30" s="618"/>
      <c r="CK30" s="618"/>
      <c r="CL30" s="619"/>
      <c r="CM30" s="620"/>
      <c r="CN30" s="621"/>
      <c r="CO30" s="593"/>
      <c r="CP30" s="593"/>
      <c r="CQ30" s="593"/>
      <c r="CR30" s="593"/>
      <c r="CS30" s="593"/>
      <c r="CT30" s="594"/>
      <c r="CU30" s="594"/>
      <c r="CV30" s="592"/>
      <c r="CW30" s="588"/>
      <c r="CX30" s="588"/>
      <c r="CY30" s="589"/>
      <c r="CZ30" s="593"/>
      <c r="DA30" s="516"/>
      <c r="DB30" s="520"/>
      <c r="DC30" s="521"/>
      <c r="DD30" s="523">
        <f>SUM(M16:M25)+SUM(M26:M28)+SUM(M29:M29)-DB34-DB32</f>
        <v>24</v>
      </c>
      <c r="DE30" s="524" t="s">
        <v>218</v>
      </c>
    </row>
    <row r="31" spans="1:109" s="519" customFormat="1" ht="16.5" thickBot="1">
      <c r="A31" s="515"/>
      <c r="B31" s="628" t="s">
        <v>408</v>
      </c>
      <c r="C31" s="628" t="s">
        <v>409</v>
      </c>
      <c r="D31" s="629"/>
      <c r="E31" s="630"/>
      <c r="F31" s="630" t="s">
        <v>94</v>
      </c>
      <c r="G31" s="631"/>
      <c r="H31" s="632"/>
      <c r="I31" s="633">
        <f>Y31+AI31+M31+L31+K31+AS31+BC31</f>
        <v>32</v>
      </c>
      <c r="J31" s="621"/>
      <c r="K31" s="621">
        <v>2</v>
      </c>
      <c r="L31" s="634"/>
      <c r="M31" s="589"/>
      <c r="N31" s="589">
        <f>O31+P31+M31+L31+K31</f>
        <v>32</v>
      </c>
      <c r="O31" s="617">
        <v>30</v>
      </c>
      <c r="P31" s="617"/>
      <c r="Q31" s="617"/>
      <c r="R31" s="617"/>
      <c r="S31" s="617"/>
      <c r="T31" s="635"/>
      <c r="U31" s="589"/>
      <c r="V31" s="590"/>
      <c r="W31" s="593"/>
      <c r="X31" s="593"/>
      <c r="Y31" s="593">
        <v>30</v>
      </c>
      <c r="Z31" s="617"/>
      <c r="AA31" s="593"/>
      <c r="AB31" s="618"/>
      <c r="AC31" s="618">
        <v>2</v>
      </c>
      <c r="AD31" s="619"/>
      <c r="AE31" s="620"/>
      <c r="AF31" s="621"/>
      <c r="AG31" s="593"/>
      <c r="AH31" s="593"/>
      <c r="AI31" s="593"/>
      <c r="AJ31" s="617"/>
      <c r="AK31" s="593"/>
      <c r="AL31" s="618"/>
      <c r="AM31" s="618"/>
      <c r="AN31" s="619"/>
      <c r="AO31" s="589"/>
      <c r="AP31" s="590"/>
      <c r="AQ31" s="593"/>
      <c r="AR31" s="593"/>
      <c r="AS31" s="593"/>
      <c r="AT31" s="617"/>
      <c r="AU31" s="593"/>
      <c r="AV31" s="618"/>
      <c r="AW31" s="618"/>
      <c r="AX31" s="619"/>
      <c r="AY31" s="620"/>
      <c r="AZ31" s="621"/>
      <c r="BA31" s="593"/>
      <c r="BB31" s="593"/>
      <c r="BC31" s="593"/>
      <c r="BD31" s="617"/>
      <c r="BE31" s="593"/>
      <c r="BF31" s="618"/>
      <c r="BG31" s="618"/>
      <c r="BH31" s="619"/>
      <c r="BI31" s="589"/>
      <c r="BJ31" s="590"/>
      <c r="BK31" s="593"/>
      <c r="BL31" s="593"/>
      <c r="BM31" s="593"/>
      <c r="BN31" s="617"/>
      <c r="BO31" s="593"/>
      <c r="BP31" s="618"/>
      <c r="BQ31" s="618"/>
      <c r="BR31" s="619"/>
      <c r="BS31" s="620"/>
      <c r="BT31" s="621"/>
      <c r="BU31" s="593"/>
      <c r="BV31" s="593"/>
      <c r="BW31" s="593"/>
      <c r="BX31" s="617"/>
      <c r="BY31" s="593"/>
      <c r="BZ31" s="618"/>
      <c r="CA31" s="618"/>
      <c r="CB31" s="619"/>
      <c r="CC31" s="620"/>
      <c r="CD31" s="621"/>
      <c r="CE31" s="593"/>
      <c r="CF31" s="593"/>
      <c r="CG31" s="593"/>
      <c r="CH31" s="617"/>
      <c r="CI31" s="593"/>
      <c r="CJ31" s="618"/>
      <c r="CK31" s="618"/>
      <c r="CL31" s="619"/>
      <c r="CM31" s="620"/>
      <c r="CN31" s="621"/>
      <c r="CO31" s="593"/>
      <c r="CP31" s="593"/>
      <c r="CQ31" s="593"/>
      <c r="CR31" s="617"/>
      <c r="CS31" s="593"/>
      <c r="CT31" s="594"/>
      <c r="CU31" s="594"/>
      <c r="CV31" s="592"/>
      <c r="CW31" s="588"/>
      <c r="CX31" s="588"/>
      <c r="CY31" s="589"/>
      <c r="CZ31" s="593"/>
      <c r="DA31" s="516"/>
      <c r="DB31" s="520"/>
      <c r="DC31" s="521"/>
      <c r="DD31" s="523"/>
      <c r="DE31" s="524"/>
    </row>
    <row r="32" spans="2:110" ht="12.75" hidden="1">
      <c r="B32" s="131"/>
      <c r="C32" s="156" t="s">
        <v>156</v>
      </c>
      <c r="D32" s="135"/>
      <c r="E32" s="136"/>
      <c r="F32" s="136"/>
      <c r="G32" s="460"/>
      <c r="H32" s="218"/>
      <c r="I32" s="57"/>
      <c r="J32" s="247"/>
      <c r="K32" s="247"/>
      <c r="L32" s="509"/>
      <c r="M32" s="317"/>
      <c r="N32" s="140"/>
      <c r="O32" s="138"/>
      <c r="P32" s="138"/>
      <c r="Q32" s="138"/>
      <c r="R32" s="138"/>
      <c r="S32" s="138"/>
      <c r="T32" s="319"/>
      <c r="U32" s="84"/>
      <c r="V32" s="248"/>
      <c r="W32" s="141"/>
      <c r="X32" s="141"/>
      <c r="Y32" s="81"/>
      <c r="Z32" s="141"/>
      <c r="AA32" s="141"/>
      <c r="AB32" s="144"/>
      <c r="AC32" s="144"/>
      <c r="AD32" s="139"/>
      <c r="AE32" s="132"/>
      <c r="AF32" s="245"/>
      <c r="AG32" s="141"/>
      <c r="AH32" s="141"/>
      <c r="AI32" s="81"/>
      <c r="AJ32" s="138"/>
      <c r="AK32" s="141"/>
      <c r="AL32" s="142"/>
      <c r="AM32" s="142"/>
      <c r="AN32" s="137"/>
      <c r="AO32" s="84"/>
      <c r="AP32" s="248"/>
      <c r="AQ32" s="141"/>
      <c r="AR32" s="443"/>
      <c r="AS32" s="81"/>
      <c r="AT32" s="443"/>
      <c r="AU32" s="141"/>
      <c r="AV32" s="144"/>
      <c r="AW32" s="144"/>
      <c r="AX32" s="139"/>
      <c r="AY32" s="132"/>
      <c r="AZ32" s="245"/>
      <c r="BA32" s="141"/>
      <c r="BB32" s="141"/>
      <c r="BC32" s="81"/>
      <c r="BD32" s="138"/>
      <c r="BE32" s="141"/>
      <c r="BF32" s="142"/>
      <c r="BG32" s="142"/>
      <c r="BH32" s="137"/>
      <c r="BI32" s="84"/>
      <c r="BJ32" s="248"/>
      <c r="BK32" s="141"/>
      <c r="BL32" s="141"/>
      <c r="BM32" s="81"/>
      <c r="BN32" s="141"/>
      <c r="BO32" s="141"/>
      <c r="BP32" s="144"/>
      <c r="BQ32" s="144"/>
      <c r="BR32" s="139"/>
      <c r="BS32" s="132"/>
      <c r="BT32" s="245"/>
      <c r="BU32" s="141"/>
      <c r="BV32" s="141"/>
      <c r="BW32" s="81"/>
      <c r="BX32" s="138"/>
      <c r="BY32" s="141"/>
      <c r="BZ32" s="142"/>
      <c r="CA32" s="142"/>
      <c r="CB32" s="137"/>
      <c r="CC32" s="84"/>
      <c r="CD32" s="248"/>
      <c r="CE32" s="141"/>
      <c r="CF32" s="141"/>
      <c r="CG32" s="81"/>
      <c r="CH32" s="141"/>
      <c r="CI32" s="141"/>
      <c r="CJ32" s="142"/>
      <c r="CK32" s="142"/>
      <c r="CL32" s="137"/>
      <c r="CM32" s="84"/>
      <c r="CN32" s="248"/>
      <c r="CO32" s="141"/>
      <c r="CP32" s="141"/>
      <c r="CQ32" s="81"/>
      <c r="CR32" s="138"/>
      <c r="CS32" s="141"/>
      <c r="CT32" s="142"/>
      <c r="CU32" s="142"/>
      <c r="CV32" s="137"/>
      <c r="CW32" s="218"/>
      <c r="CX32" s="218"/>
      <c r="CY32" s="430"/>
      <c r="CZ32" s="431"/>
      <c r="DA32" s="238"/>
      <c r="DB32" s="502">
        <f>I32</f>
        <v>0</v>
      </c>
      <c r="DC32" s="143"/>
      <c r="DD32" s="236"/>
      <c r="DE32" s="293"/>
      <c r="DF32" s="125"/>
    </row>
    <row r="33" spans="2:110" ht="25.5" hidden="1">
      <c r="B33" s="131"/>
      <c r="C33" s="156" t="s">
        <v>368</v>
      </c>
      <c r="D33" s="135"/>
      <c r="E33" s="136"/>
      <c r="F33" s="136"/>
      <c r="G33" s="460"/>
      <c r="H33" s="218"/>
      <c r="I33" s="57"/>
      <c r="J33" s="247"/>
      <c r="K33" s="247"/>
      <c r="L33" s="509"/>
      <c r="M33" s="317"/>
      <c r="N33" s="140"/>
      <c r="O33" s="138"/>
      <c r="P33" s="138"/>
      <c r="Q33" s="138"/>
      <c r="R33" s="138"/>
      <c r="S33" s="138"/>
      <c r="T33" s="319"/>
      <c r="U33" s="84"/>
      <c r="V33" s="248"/>
      <c r="W33" s="141"/>
      <c r="X33" s="141"/>
      <c r="Y33" s="81"/>
      <c r="Z33" s="141"/>
      <c r="AA33" s="141"/>
      <c r="AB33" s="144"/>
      <c r="AC33" s="144"/>
      <c r="AD33" s="139"/>
      <c r="AE33" s="132"/>
      <c r="AF33" s="245"/>
      <c r="AG33" s="141"/>
      <c r="AH33" s="141"/>
      <c r="AI33" s="81"/>
      <c r="AJ33" s="138"/>
      <c r="AK33" s="141"/>
      <c r="AL33" s="142"/>
      <c r="AM33" s="142"/>
      <c r="AN33" s="137"/>
      <c r="AO33" s="84"/>
      <c r="AP33" s="248"/>
      <c r="AQ33" s="141"/>
      <c r="AR33" s="443"/>
      <c r="AS33" s="81"/>
      <c r="AT33" s="443"/>
      <c r="AU33" s="141"/>
      <c r="AV33" s="144"/>
      <c r="AW33" s="144"/>
      <c r="AX33" s="139"/>
      <c r="AY33" s="132"/>
      <c r="AZ33" s="245"/>
      <c r="BA33" s="141"/>
      <c r="BB33" s="141"/>
      <c r="BC33" s="81"/>
      <c r="BD33" s="138"/>
      <c r="BE33" s="141"/>
      <c r="BF33" s="142"/>
      <c r="BG33" s="142"/>
      <c r="BH33" s="137"/>
      <c r="BI33" s="84"/>
      <c r="BJ33" s="248"/>
      <c r="BK33" s="141"/>
      <c r="BL33" s="141"/>
      <c r="BM33" s="81"/>
      <c r="BN33" s="141"/>
      <c r="BO33" s="141"/>
      <c r="BP33" s="144"/>
      <c r="BQ33" s="144"/>
      <c r="BR33" s="139"/>
      <c r="BS33" s="132"/>
      <c r="BT33" s="245"/>
      <c r="BU33" s="141"/>
      <c r="BV33" s="141"/>
      <c r="BW33" s="81"/>
      <c r="BX33" s="138"/>
      <c r="BY33" s="141"/>
      <c r="BZ33" s="142"/>
      <c r="CA33" s="142"/>
      <c r="CB33" s="137"/>
      <c r="CC33" s="84"/>
      <c r="CD33" s="248"/>
      <c r="CE33" s="141"/>
      <c r="CF33" s="141"/>
      <c r="CG33" s="81"/>
      <c r="CH33" s="141"/>
      <c r="CI33" s="141"/>
      <c r="CJ33" s="142"/>
      <c r="CK33" s="142"/>
      <c r="CL33" s="137"/>
      <c r="CM33" s="84"/>
      <c r="CN33" s="248"/>
      <c r="CO33" s="141"/>
      <c r="CP33" s="141"/>
      <c r="CQ33" s="81"/>
      <c r="CR33" s="138"/>
      <c r="CS33" s="141"/>
      <c r="CT33" s="142"/>
      <c r="CU33" s="142"/>
      <c r="CV33" s="137"/>
      <c r="CW33" s="218"/>
      <c r="CX33" s="218"/>
      <c r="CY33" s="430"/>
      <c r="CZ33" s="431"/>
      <c r="DA33" s="238"/>
      <c r="DB33" s="502">
        <f>I33</f>
        <v>0</v>
      </c>
      <c r="DC33" s="143"/>
      <c r="DD33" s="236"/>
      <c r="DE33" s="293"/>
      <c r="DF33" s="125"/>
    </row>
    <row r="34" spans="2:110" ht="12.75" hidden="1">
      <c r="B34" s="131"/>
      <c r="C34" s="156" t="s">
        <v>148</v>
      </c>
      <c r="D34" s="135"/>
      <c r="E34" s="136"/>
      <c r="F34" s="136"/>
      <c r="G34" s="460"/>
      <c r="H34" s="218"/>
      <c r="I34" s="57"/>
      <c r="J34" s="247"/>
      <c r="K34" s="247"/>
      <c r="L34" s="509"/>
      <c r="M34" s="317"/>
      <c r="N34" s="140"/>
      <c r="O34" s="138"/>
      <c r="P34" s="138"/>
      <c r="Q34" s="138"/>
      <c r="R34" s="138"/>
      <c r="S34" s="138"/>
      <c r="T34" s="319"/>
      <c r="U34" s="84"/>
      <c r="V34" s="248"/>
      <c r="W34" s="141"/>
      <c r="X34" s="141"/>
      <c r="Y34" s="81"/>
      <c r="Z34" s="141"/>
      <c r="AA34" s="141"/>
      <c r="AB34" s="144"/>
      <c r="AC34" s="144"/>
      <c r="AD34" s="139"/>
      <c r="AE34" s="132"/>
      <c r="AF34" s="245"/>
      <c r="AG34" s="141"/>
      <c r="AH34" s="141"/>
      <c r="AI34" s="81"/>
      <c r="AJ34" s="138"/>
      <c r="AK34" s="141"/>
      <c r="AL34" s="142"/>
      <c r="AM34" s="142"/>
      <c r="AN34" s="137"/>
      <c r="AO34" s="84"/>
      <c r="AP34" s="248"/>
      <c r="AQ34" s="141"/>
      <c r="AR34" s="443"/>
      <c r="AS34" s="81"/>
      <c r="AT34" s="443"/>
      <c r="AU34" s="141"/>
      <c r="AV34" s="144"/>
      <c r="AW34" s="144"/>
      <c r="AX34" s="139"/>
      <c r="AY34" s="132"/>
      <c r="AZ34" s="245"/>
      <c r="BA34" s="141"/>
      <c r="BB34" s="141"/>
      <c r="BC34" s="81"/>
      <c r="BD34" s="138"/>
      <c r="BE34" s="141"/>
      <c r="BF34" s="142"/>
      <c r="BG34" s="142"/>
      <c r="BH34" s="137"/>
      <c r="BI34" s="84"/>
      <c r="BJ34" s="248"/>
      <c r="BK34" s="141"/>
      <c r="BL34" s="141"/>
      <c r="BM34" s="81"/>
      <c r="BN34" s="141"/>
      <c r="BO34" s="141"/>
      <c r="BP34" s="144"/>
      <c r="BQ34" s="144"/>
      <c r="BR34" s="139"/>
      <c r="BS34" s="132"/>
      <c r="BT34" s="245"/>
      <c r="BU34" s="141"/>
      <c r="BV34" s="141"/>
      <c r="BW34" s="81"/>
      <c r="BX34" s="138"/>
      <c r="BY34" s="141"/>
      <c r="BZ34" s="142"/>
      <c r="CA34" s="142"/>
      <c r="CB34" s="137"/>
      <c r="CC34" s="84"/>
      <c r="CD34" s="248"/>
      <c r="CE34" s="141"/>
      <c r="CF34" s="141"/>
      <c r="CG34" s="81"/>
      <c r="CH34" s="141"/>
      <c r="CI34" s="141"/>
      <c r="CJ34" s="142"/>
      <c r="CK34" s="142"/>
      <c r="CL34" s="137"/>
      <c r="CM34" s="84"/>
      <c r="CN34" s="248"/>
      <c r="CO34" s="141"/>
      <c r="CP34" s="141"/>
      <c r="CQ34" s="81"/>
      <c r="CR34" s="138"/>
      <c r="CS34" s="141"/>
      <c r="CT34" s="142"/>
      <c r="CU34" s="142"/>
      <c r="CV34" s="137"/>
      <c r="CW34" s="218"/>
      <c r="CX34" s="218"/>
      <c r="CY34" s="430"/>
      <c r="CZ34" s="431"/>
      <c r="DA34" s="238"/>
      <c r="DB34" s="469">
        <f>I34</f>
        <v>0</v>
      </c>
      <c r="DC34" s="300">
        <v>72</v>
      </c>
      <c r="DD34" s="392">
        <f>SUM(DB32:DB34)-DC34</f>
        <v>-72</v>
      </c>
      <c r="DE34" s="310">
        <f>CZ32+DA32+CZ34+DA34-DD34</f>
        <v>72</v>
      </c>
      <c r="DF34" s="292" t="s">
        <v>214</v>
      </c>
    </row>
    <row r="35" spans="2:108" ht="13.5" hidden="1" thickBot="1">
      <c r="B35" s="101"/>
      <c r="C35" s="124"/>
      <c r="D35" s="205"/>
      <c r="E35" s="206"/>
      <c r="F35" s="461"/>
      <c r="G35" s="462"/>
      <c r="H35" s="219"/>
      <c r="I35" s="23"/>
      <c r="J35" s="244"/>
      <c r="K35" s="248"/>
      <c r="L35" s="510"/>
      <c r="M35" s="316"/>
      <c r="N35" s="105"/>
      <c r="O35" s="22"/>
      <c r="P35" s="22"/>
      <c r="Q35" s="22"/>
      <c r="R35" s="22"/>
      <c r="S35" s="22"/>
      <c r="T35" s="320"/>
      <c r="U35" s="84"/>
      <c r="V35" s="248"/>
      <c r="W35" s="81"/>
      <c r="X35" s="79"/>
      <c r="Y35" s="93"/>
      <c r="Z35" s="80"/>
      <c r="AA35" s="79"/>
      <c r="AB35" s="255"/>
      <c r="AC35" s="255"/>
      <c r="AD35" s="166"/>
      <c r="AE35" s="132"/>
      <c r="AF35" s="245"/>
      <c r="AG35" s="81"/>
      <c r="AH35" s="79"/>
      <c r="AI35" s="93"/>
      <c r="AJ35" s="80"/>
      <c r="AK35" s="79"/>
      <c r="AL35" s="255"/>
      <c r="AM35" s="255"/>
      <c r="AN35" s="166"/>
      <c r="AO35" s="84"/>
      <c r="AP35" s="248"/>
      <c r="AQ35" s="81"/>
      <c r="AR35" s="79"/>
      <c r="AS35" s="93"/>
      <c r="AT35" s="80"/>
      <c r="AU35" s="79"/>
      <c r="AV35" s="255"/>
      <c r="AW35" s="255"/>
      <c r="AX35" s="166"/>
      <c r="AY35" s="132"/>
      <c r="AZ35" s="245"/>
      <c r="BA35" s="81"/>
      <c r="BB35" s="79"/>
      <c r="BC35" s="93"/>
      <c r="BD35" s="80"/>
      <c r="BE35" s="79"/>
      <c r="BF35" s="255"/>
      <c r="BG35" s="255"/>
      <c r="BH35" s="166"/>
      <c r="BI35" s="84"/>
      <c r="BJ35" s="248"/>
      <c r="BK35" s="81"/>
      <c r="BL35" s="79"/>
      <c r="BM35" s="93"/>
      <c r="BN35" s="80"/>
      <c r="BO35" s="79"/>
      <c r="BP35" s="255"/>
      <c r="BQ35" s="255"/>
      <c r="BR35" s="165"/>
      <c r="BS35" s="132"/>
      <c r="BT35" s="245"/>
      <c r="BU35" s="81"/>
      <c r="BV35" s="79"/>
      <c r="BW35" s="93"/>
      <c r="BX35" s="80"/>
      <c r="BY35" s="79"/>
      <c r="BZ35" s="255"/>
      <c r="CA35" s="255"/>
      <c r="CB35" s="166"/>
      <c r="CC35" s="132"/>
      <c r="CD35" s="245"/>
      <c r="CE35" s="81"/>
      <c r="CF35" s="79"/>
      <c r="CG35" s="93"/>
      <c r="CH35" s="80"/>
      <c r="CI35" s="79"/>
      <c r="CJ35" s="255"/>
      <c r="CK35" s="255"/>
      <c r="CL35" s="165"/>
      <c r="CM35" s="132"/>
      <c r="CN35" s="245"/>
      <c r="CO35" s="81"/>
      <c r="CP35" s="79"/>
      <c r="CQ35" s="93"/>
      <c r="CR35" s="81"/>
      <c r="CS35" s="79"/>
      <c r="CT35" s="90"/>
      <c r="CU35" s="90"/>
      <c r="CV35" s="85"/>
      <c r="CW35" s="221"/>
      <c r="CX35" s="217"/>
      <c r="CY35" s="23"/>
      <c r="CZ35" s="307"/>
      <c r="DA35" s="238"/>
      <c r="DB35" s="467" t="s">
        <v>80</v>
      </c>
      <c r="DC35" s="299" t="s">
        <v>81</v>
      </c>
      <c r="DD35" s="21" t="s">
        <v>82</v>
      </c>
    </row>
    <row r="36" spans="2:110" ht="39" hidden="1" thickBot="1">
      <c r="B36" s="72" t="s">
        <v>149</v>
      </c>
      <c r="C36" s="73" t="s">
        <v>302</v>
      </c>
      <c r="D36" s="88">
        <f>D37+D51+D57+D82</f>
        <v>18</v>
      </c>
      <c r="E36" s="67">
        <f>E37+E51+E57+E82</f>
        <v>30</v>
      </c>
      <c r="F36" s="67">
        <f>F37+F51+F57+F82</f>
        <v>5</v>
      </c>
      <c r="G36" s="66">
        <f>G37+G51+G57+G82</f>
        <v>3</v>
      </c>
      <c r="H36" s="220"/>
      <c r="I36" s="65">
        <f>I37+I51+I57+I82+I171</f>
        <v>4270</v>
      </c>
      <c r="J36" s="67">
        <f>J37+J51+J57+J82+J171</f>
        <v>428</v>
      </c>
      <c r="K36" s="67">
        <f>K37+K51+K57+K82+K171</f>
        <v>0</v>
      </c>
      <c r="L36" s="511"/>
      <c r="M36" s="315">
        <f aca="true" t="shared" si="18" ref="M36:T36">M37+M51+M57+M82+M171</f>
        <v>54</v>
      </c>
      <c r="N36" s="65">
        <f t="shared" si="18"/>
        <v>2812</v>
      </c>
      <c r="O36" s="67">
        <f t="shared" si="18"/>
        <v>1314</v>
      </c>
      <c r="P36" s="67">
        <f t="shared" si="18"/>
        <v>1396</v>
      </c>
      <c r="Q36" s="67">
        <f t="shared" si="18"/>
        <v>57</v>
      </c>
      <c r="R36" s="67">
        <f t="shared" si="18"/>
        <v>102</v>
      </c>
      <c r="S36" s="67">
        <f t="shared" si="18"/>
        <v>654</v>
      </c>
      <c r="T36" s="318">
        <f t="shared" si="18"/>
        <v>78</v>
      </c>
      <c r="U36" s="65"/>
      <c r="V36" s="246"/>
      <c r="W36" s="67"/>
      <c r="X36" s="67"/>
      <c r="Y36" s="70"/>
      <c r="Z36" s="70"/>
      <c r="AA36" s="70"/>
      <c r="AB36" s="89"/>
      <c r="AC36" s="89"/>
      <c r="AD36" s="68"/>
      <c r="AE36" s="69"/>
      <c r="AF36" s="251"/>
      <c r="AG36" s="70"/>
      <c r="AH36" s="70"/>
      <c r="AI36" s="70"/>
      <c r="AJ36" s="70"/>
      <c r="AK36" s="70"/>
      <c r="AL36" s="89"/>
      <c r="AM36" s="89"/>
      <c r="AN36" s="68"/>
      <c r="AO36" s="65"/>
      <c r="AP36" s="246"/>
      <c r="AQ36" s="67"/>
      <c r="AR36" s="67"/>
      <c r="AS36" s="70"/>
      <c r="AT36" s="70"/>
      <c r="AU36" s="70"/>
      <c r="AV36" s="89"/>
      <c r="AW36" s="89"/>
      <c r="AX36" s="68"/>
      <c r="AY36" s="69"/>
      <c r="AZ36" s="251"/>
      <c r="BA36" s="70"/>
      <c r="BB36" s="70"/>
      <c r="BC36" s="70"/>
      <c r="BD36" s="70"/>
      <c r="BE36" s="70"/>
      <c r="BF36" s="89"/>
      <c r="BG36" s="89"/>
      <c r="BH36" s="68"/>
      <c r="BI36" s="65"/>
      <c r="BJ36" s="246"/>
      <c r="BK36" s="67"/>
      <c r="BL36" s="67"/>
      <c r="BM36" s="70"/>
      <c r="BN36" s="70"/>
      <c r="BO36" s="70"/>
      <c r="BP36" s="89"/>
      <c r="BQ36" s="89"/>
      <c r="BR36" s="68"/>
      <c r="BS36" s="69"/>
      <c r="BT36" s="251"/>
      <c r="BU36" s="70"/>
      <c r="BV36" s="70"/>
      <c r="BW36" s="70"/>
      <c r="BX36" s="70"/>
      <c r="BY36" s="70"/>
      <c r="BZ36" s="89"/>
      <c r="CA36" s="89"/>
      <c r="CB36" s="68"/>
      <c r="CC36" s="69"/>
      <c r="CD36" s="251"/>
      <c r="CE36" s="70"/>
      <c r="CF36" s="70"/>
      <c r="CG36" s="70"/>
      <c r="CH36" s="70"/>
      <c r="CI36" s="70"/>
      <c r="CJ36" s="89"/>
      <c r="CK36" s="89"/>
      <c r="CL36" s="68"/>
      <c r="CM36" s="69"/>
      <c r="CN36" s="251"/>
      <c r="CO36" s="70"/>
      <c r="CP36" s="70"/>
      <c r="CQ36" s="70"/>
      <c r="CR36" s="70"/>
      <c r="CS36" s="70"/>
      <c r="CT36" s="89"/>
      <c r="CU36" s="89"/>
      <c r="CV36" s="68"/>
      <c r="CW36" s="242"/>
      <c r="CX36" s="242"/>
      <c r="CY36" s="92">
        <f>CY37+CY51+CY57+CY82+CY171</f>
        <v>1224</v>
      </c>
      <c r="CZ36" s="222">
        <f>CZ37+CZ51+CZ57+CZ82+CZ171</f>
        <v>716</v>
      </c>
      <c r="DA36" s="225">
        <f>DA37+DA51+DA57+DA82+DA171</f>
        <v>0</v>
      </c>
      <c r="DB36" s="237">
        <f>DB37+DB51+DB57+DB82+DB171</f>
        <v>4270</v>
      </c>
      <c r="DC36" s="159">
        <f>DC37+DC51+DC57+DC82+DC171</f>
        <v>3168</v>
      </c>
      <c r="DD36" s="230">
        <f>DB36-DC36</f>
        <v>1102</v>
      </c>
      <c r="DE36" s="393">
        <f>CZ36+DA36-DD36</f>
        <v>-386</v>
      </c>
      <c r="DF36" s="193" t="s">
        <v>231</v>
      </c>
    </row>
    <row r="37" spans="1:110" s="125" customFormat="1" ht="39" thickBot="1">
      <c r="A37" s="103"/>
      <c r="B37" s="636" t="s">
        <v>240</v>
      </c>
      <c r="C37" s="637" t="s">
        <v>241</v>
      </c>
      <c r="D37" s="638" t="s">
        <v>97</v>
      </c>
      <c r="E37" s="639" t="s">
        <v>79</v>
      </c>
      <c r="F37" s="639" t="s">
        <v>79</v>
      </c>
      <c r="G37" s="640"/>
      <c r="H37" s="641"/>
      <c r="I37" s="642">
        <f>SUM(I38:I50)</f>
        <v>518</v>
      </c>
      <c r="J37" s="642">
        <f aca="true" t="shared" si="19" ref="J37:BU37">SUM(J38:J50)</f>
        <v>12</v>
      </c>
      <c r="K37" s="642">
        <f t="shared" si="19"/>
        <v>0</v>
      </c>
      <c r="L37" s="642">
        <f t="shared" si="19"/>
        <v>0</v>
      </c>
      <c r="M37" s="642">
        <f t="shared" si="19"/>
        <v>0</v>
      </c>
      <c r="N37" s="642">
        <f t="shared" si="19"/>
        <v>506</v>
      </c>
      <c r="O37" s="642">
        <f t="shared" si="19"/>
        <v>84</v>
      </c>
      <c r="P37" s="642">
        <f t="shared" si="19"/>
        <v>402</v>
      </c>
      <c r="Q37" s="642">
        <f t="shared" si="19"/>
        <v>0</v>
      </c>
      <c r="R37" s="642">
        <f t="shared" si="19"/>
        <v>20</v>
      </c>
      <c r="S37" s="642">
        <f t="shared" si="19"/>
        <v>0</v>
      </c>
      <c r="T37" s="642">
        <f t="shared" si="19"/>
        <v>0</v>
      </c>
      <c r="U37" s="642">
        <f t="shared" si="19"/>
        <v>0</v>
      </c>
      <c r="V37" s="642">
        <f t="shared" si="19"/>
        <v>0</v>
      </c>
      <c r="W37" s="642">
        <f t="shared" si="19"/>
        <v>0</v>
      </c>
      <c r="X37" s="642">
        <f t="shared" si="19"/>
        <v>0</v>
      </c>
      <c r="Y37" s="642">
        <f t="shared" si="19"/>
        <v>0</v>
      </c>
      <c r="Z37" s="642">
        <f t="shared" si="19"/>
        <v>0</v>
      </c>
      <c r="AA37" s="642">
        <f t="shared" si="19"/>
        <v>0</v>
      </c>
      <c r="AB37" s="642">
        <f t="shared" si="19"/>
        <v>0</v>
      </c>
      <c r="AC37" s="642">
        <f t="shared" si="19"/>
        <v>0</v>
      </c>
      <c r="AD37" s="642">
        <f t="shared" si="19"/>
        <v>0</v>
      </c>
      <c r="AE37" s="642">
        <f t="shared" si="19"/>
        <v>0</v>
      </c>
      <c r="AF37" s="642">
        <f t="shared" si="19"/>
        <v>0</v>
      </c>
      <c r="AG37" s="642">
        <f t="shared" si="19"/>
        <v>0</v>
      </c>
      <c r="AH37" s="642">
        <f t="shared" si="19"/>
        <v>0</v>
      </c>
      <c r="AI37" s="642">
        <f t="shared" si="19"/>
        <v>0</v>
      </c>
      <c r="AJ37" s="642">
        <f t="shared" si="19"/>
        <v>0</v>
      </c>
      <c r="AK37" s="642">
        <f t="shared" si="19"/>
        <v>0</v>
      </c>
      <c r="AL37" s="642">
        <f t="shared" si="19"/>
        <v>0</v>
      </c>
      <c r="AM37" s="642">
        <f t="shared" si="19"/>
        <v>0</v>
      </c>
      <c r="AN37" s="642">
        <f t="shared" si="19"/>
        <v>0</v>
      </c>
      <c r="AO37" s="642">
        <f t="shared" si="19"/>
        <v>104</v>
      </c>
      <c r="AP37" s="642">
        <f t="shared" si="19"/>
        <v>0</v>
      </c>
      <c r="AQ37" s="642">
        <f t="shared" si="19"/>
        <v>4</v>
      </c>
      <c r="AR37" s="642">
        <f t="shared" si="19"/>
        <v>0</v>
      </c>
      <c r="AS37" s="642">
        <f t="shared" si="19"/>
        <v>100</v>
      </c>
      <c r="AT37" s="642">
        <f t="shared" si="19"/>
        <v>20</v>
      </c>
      <c r="AU37" s="642">
        <f t="shared" si="19"/>
        <v>76</v>
      </c>
      <c r="AV37" s="642">
        <f t="shared" si="19"/>
        <v>0</v>
      </c>
      <c r="AW37" s="642">
        <f t="shared" si="19"/>
        <v>4</v>
      </c>
      <c r="AX37" s="642">
        <f t="shared" si="19"/>
        <v>0</v>
      </c>
      <c r="AY37" s="642">
        <f t="shared" si="19"/>
        <v>92</v>
      </c>
      <c r="AZ37" s="642">
        <f t="shared" si="19"/>
        <v>0</v>
      </c>
      <c r="BA37" s="642">
        <f t="shared" si="19"/>
        <v>0</v>
      </c>
      <c r="BB37" s="642">
        <f t="shared" si="19"/>
        <v>0</v>
      </c>
      <c r="BC37" s="642">
        <f t="shared" si="19"/>
        <v>92</v>
      </c>
      <c r="BD37" s="642">
        <f t="shared" si="19"/>
        <v>0</v>
      </c>
      <c r="BE37" s="642">
        <f t="shared" si="19"/>
        <v>90</v>
      </c>
      <c r="BF37" s="642">
        <f t="shared" si="19"/>
        <v>0</v>
      </c>
      <c r="BG37" s="642">
        <f t="shared" si="19"/>
        <v>2</v>
      </c>
      <c r="BH37" s="642">
        <f t="shared" si="19"/>
        <v>0</v>
      </c>
      <c r="BI37" s="642">
        <f t="shared" si="19"/>
        <v>52</v>
      </c>
      <c r="BJ37" s="642">
        <f t="shared" si="19"/>
        <v>0</v>
      </c>
      <c r="BK37" s="642">
        <f t="shared" si="19"/>
        <v>0</v>
      </c>
      <c r="BL37" s="642">
        <f t="shared" si="19"/>
        <v>0</v>
      </c>
      <c r="BM37" s="642">
        <f t="shared" si="19"/>
        <v>52</v>
      </c>
      <c r="BN37" s="642">
        <f t="shared" si="19"/>
        <v>0</v>
      </c>
      <c r="BO37" s="642">
        <f t="shared" si="19"/>
        <v>50</v>
      </c>
      <c r="BP37" s="642">
        <f t="shared" si="19"/>
        <v>0</v>
      </c>
      <c r="BQ37" s="642">
        <f t="shared" si="19"/>
        <v>2</v>
      </c>
      <c r="BR37" s="642">
        <f t="shared" si="19"/>
        <v>0</v>
      </c>
      <c r="BS37" s="642">
        <f t="shared" si="19"/>
        <v>140</v>
      </c>
      <c r="BT37" s="642">
        <f t="shared" si="19"/>
        <v>0</v>
      </c>
      <c r="BU37" s="642">
        <f t="shared" si="19"/>
        <v>4</v>
      </c>
      <c r="BV37" s="642">
        <f aca="true" t="shared" si="20" ref="BV37:CZ37">SUM(BV38:BV50)</f>
        <v>0</v>
      </c>
      <c r="BW37" s="642">
        <f t="shared" si="20"/>
        <v>136</v>
      </c>
      <c r="BX37" s="642">
        <f t="shared" si="20"/>
        <v>28</v>
      </c>
      <c r="BY37" s="642">
        <f t="shared" si="20"/>
        <v>104</v>
      </c>
      <c r="BZ37" s="642">
        <f t="shared" si="20"/>
        <v>0</v>
      </c>
      <c r="CA37" s="642">
        <f t="shared" si="20"/>
        <v>4</v>
      </c>
      <c r="CB37" s="642">
        <f t="shared" si="20"/>
        <v>0</v>
      </c>
      <c r="CC37" s="642">
        <f t="shared" si="20"/>
        <v>116</v>
      </c>
      <c r="CD37" s="642">
        <f t="shared" si="20"/>
        <v>0</v>
      </c>
      <c r="CE37" s="642">
        <f t="shared" si="20"/>
        <v>4</v>
      </c>
      <c r="CF37" s="642">
        <f t="shared" si="20"/>
        <v>0</v>
      </c>
      <c r="CG37" s="642">
        <f t="shared" si="20"/>
        <v>112</v>
      </c>
      <c r="CH37" s="642">
        <f t="shared" si="20"/>
        <v>36</v>
      </c>
      <c r="CI37" s="642">
        <f t="shared" si="20"/>
        <v>70</v>
      </c>
      <c r="CJ37" s="642">
        <f t="shared" si="20"/>
        <v>0</v>
      </c>
      <c r="CK37" s="642">
        <f t="shared" si="20"/>
        <v>6</v>
      </c>
      <c r="CL37" s="642">
        <f t="shared" si="20"/>
        <v>0</v>
      </c>
      <c r="CM37" s="642">
        <f t="shared" si="20"/>
        <v>14</v>
      </c>
      <c r="CN37" s="642">
        <f t="shared" si="20"/>
        <v>0</v>
      </c>
      <c r="CO37" s="642">
        <f t="shared" si="20"/>
        <v>0</v>
      </c>
      <c r="CP37" s="642">
        <f t="shared" si="20"/>
        <v>0</v>
      </c>
      <c r="CQ37" s="642">
        <f t="shared" si="20"/>
        <v>14</v>
      </c>
      <c r="CR37" s="642">
        <f t="shared" si="20"/>
        <v>0</v>
      </c>
      <c r="CS37" s="642">
        <f t="shared" si="20"/>
        <v>12</v>
      </c>
      <c r="CT37" s="642">
        <f t="shared" si="20"/>
        <v>0</v>
      </c>
      <c r="CU37" s="642">
        <f t="shared" si="20"/>
        <v>2</v>
      </c>
      <c r="CV37" s="642">
        <f t="shared" si="20"/>
        <v>0</v>
      </c>
      <c r="CW37" s="642">
        <f t="shared" si="20"/>
        <v>0</v>
      </c>
      <c r="CX37" s="642">
        <f t="shared" si="20"/>
        <v>0</v>
      </c>
      <c r="CY37" s="642">
        <f t="shared" si="20"/>
        <v>468</v>
      </c>
      <c r="CZ37" s="642">
        <f t="shared" si="20"/>
        <v>50</v>
      </c>
      <c r="DA37" s="643">
        <f>SUM(DA38:DA49)</f>
        <v>0</v>
      </c>
      <c r="DB37" s="234">
        <f>I37</f>
        <v>518</v>
      </c>
      <c r="DC37" s="447">
        <v>468</v>
      </c>
      <c r="DD37" s="161">
        <f aca="true" t="shared" si="21" ref="DD37:DD44">DB37-DC37</f>
        <v>50</v>
      </c>
      <c r="DE37" s="310"/>
      <c r="DF37" s="419"/>
    </row>
    <row r="38" spans="1:110" s="125" customFormat="1" ht="12.75">
      <c r="A38" s="103"/>
      <c r="B38" s="644" t="s">
        <v>242</v>
      </c>
      <c r="C38" s="550" t="s">
        <v>243</v>
      </c>
      <c r="D38" s="645"/>
      <c r="E38" s="646">
        <v>7</v>
      </c>
      <c r="F38" s="647"/>
      <c r="G38" s="648"/>
      <c r="H38" s="649"/>
      <c r="I38" s="555">
        <f>N38+J38+S38</f>
        <v>52</v>
      </c>
      <c r="J38" s="556">
        <f aca="true" t="shared" si="22" ref="J38:J44">W38+AG38+AQ38+BA38+BK38+BU38+CE38+CO38</f>
        <v>4</v>
      </c>
      <c r="K38" s="556"/>
      <c r="L38" s="571"/>
      <c r="M38" s="650">
        <f aca="true" t="shared" si="23" ref="M38:M44">V38+AF38+AP38+AZ38+BJ38+BT38+CD38+CN38</f>
        <v>0</v>
      </c>
      <c r="N38" s="555">
        <f aca="true" t="shared" si="24" ref="N38:N44">Y38+AI38+AS38+BC38+BM38+BW38+CG38+CQ38</f>
        <v>48</v>
      </c>
      <c r="O38" s="559">
        <f aca="true" t="shared" si="25" ref="O38:O44">Z38+AJ38+AT38+BD38+BN38+BX38+CH38+CR38</f>
        <v>36</v>
      </c>
      <c r="P38" s="559">
        <f aca="true" t="shared" si="26" ref="P38:P44">AA38+AK38+AU38+BE38+BO38+BY38+CI38+CS38</f>
        <v>10</v>
      </c>
      <c r="Q38" s="559">
        <f aca="true" t="shared" si="27" ref="Q38:R44">AB38+AL38+AV38+BF38+BP38+BZ38+CJ38+CT38</f>
        <v>0</v>
      </c>
      <c r="R38" s="559">
        <f t="shared" si="27"/>
        <v>2</v>
      </c>
      <c r="S38" s="560"/>
      <c r="T38" s="651">
        <f aca="true" t="shared" si="28" ref="T38:T44">X38+AH38+AR38+BB38+BL38+BV38+CF38+CP38</f>
        <v>0</v>
      </c>
      <c r="U38" s="574"/>
      <c r="V38" s="563"/>
      <c r="W38" s="559"/>
      <c r="X38" s="559"/>
      <c r="Y38" s="559"/>
      <c r="Z38" s="560"/>
      <c r="AA38" s="559"/>
      <c r="AB38" s="561"/>
      <c r="AC38" s="561"/>
      <c r="AD38" s="573"/>
      <c r="AE38" s="574"/>
      <c r="AF38" s="563"/>
      <c r="AG38" s="559"/>
      <c r="AH38" s="559"/>
      <c r="AI38" s="559"/>
      <c r="AJ38" s="560"/>
      <c r="AK38" s="559"/>
      <c r="AL38" s="561"/>
      <c r="AM38" s="561"/>
      <c r="AN38" s="573"/>
      <c r="AO38" s="574"/>
      <c r="AP38" s="563"/>
      <c r="AQ38" s="559"/>
      <c r="AR38" s="559"/>
      <c r="AS38" s="559"/>
      <c r="AT38" s="560"/>
      <c r="AU38" s="559"/>
      <c r="AV38" s="561"/>
      <c r="AW38" s="561"/>
      <c r="AX38" s="573"/>
      <c r="AY38" s="574"/>
      <c r="AZ38" s="563"/>
      <c r="BA38" s="559"/>
      <c r="BB38" s="559"/>
      <c r="BC38" s="559"/>
      <c r="BD38" s="560"/>
      <c r="BE38" s="559"/>
      <c r="BF38" s="561"/>
      <c r="BG38" s="561"/>
      <c r="BH38" s="573"/>
      <c r="BI38" s="574"/>
      <c r="BJ38" s="563"/>
      <c r="BK38" s="559"/>
      <c r="BL38" s="559"/>
      <c r="BM38" s="559"/>
      <c r="BN38" s="560"/>
      <c r="BO38" s="559"/>
      <c r="BP38" s="561"/>
      <c r="BQ38" s="561"/>
      <c r="BR38" s="573"/>
      <c r="BS38" s="574"/>
      <c r="BT38" s="563"/>
      <c r="BU38" s="559"/>
      <c r="BV38" s="559"/>
      <c r="BW38" s="559"/>
      <c r="BX38" s="560"/>
      <c r="BY38" s="559"/>
      <c r="BZ38" s="561"/>
      <c r="CA38" s="561"/>
      <c r="CB38" s="573"/>
      <c r="CC38" s="574">
        <v>52</v>
      </c>
      <c r="CD38" s="563"/>
      <c r="CE38" s="559">
        <f>CC38-CG38</f>
        <v>4</v>
      </c>
      <c r="CF38" s="559"/>
      <c r="CG38" s="559">
        <f>ROUND(0.92*CC38,0)</f>
        <v>48</v>
      </c>
      <c r="CH38" s="560">
        <f>CG38-SUM(CI38:CK38)</f>
        <v>36</v>
      </c>
      <c r="CI38" s="652">
        <v>10</v>
      </c>
      <c r="CJ38" s="561"/>
      <c r="CK38" s="561">
        <v>2</v>
      </c>
      <c r="CL38" s="573"/>
      <c r="CM38" s="574"/>
      <c r="CN38" s="563"/>
      <c r="CO38" s="559"/>
      <c r="CP38" s="559"/>
      <c r="CQ38" s="559"/>
      <c r="CR38" s="560"/>
      <c r="CS38" s="559"/>
      <c r="CT38" s="561"/>
      <c r="CU38" s="561"/>
      <c r="CV38" s="573"/>
      <c r="CW38" s="570"/>
      <c r="CX38" s="570"/>
      <c r="CY38" s="653">
        <f aca="true" t="shared" si="29" ref="CY38:CY44">I38-CZ38-DA38</f>
        <v>48</v>
      </c>
      <c r="CZ38" s="654">
        <v>4</v>
      </c>
      <c r="DA38" s="655"/>
      <c r="DB38" s="234">
        <f>I38</f>
        <v>52</v>
      </c>
      <c r="DC38" s="484">
        <v>48</v>
      </c>
      <c r="DD38" s="240">
        <f t="shared" si="21"/>
        <v>4</v>
      </c>
      <c r="DE38" s="310">
        <f aca="true" t="shared" si="30" ref="DE38:DE44">CZ38+DA38-DD38</f>
        <v>0</v>
      </c>
      <c r="DF38" s="419"/>
    </row>
    <row r="39" spans="1:110" s="125" customFormat="1" ht="12.75">
      <c r="A39" s="103"/>
      <c r="B39" s="656" t="s">
        <v>244</v>
      </c>
      <c r="C39" s="657" t="s">
        <v>40</v>
      </c>
      <c r="D39" s="645"/>
      <c r="E39" s="646">
        <v>3</v>
      </c>
      <c r="F39" s="647"/>
      <c r="G39" s="648"/>
      <c r="H39" s="649"/>
      <c r="I39" s="555">
        <f aca="true" t="shared" si="31" ref="I39:I44">N39+J39+S39</f>
        <v>40</v>
      </c>
      <c r="J39" s="556">
        <f t="shared" si="22"/>
        <v>4</v>
      </c>
      <c r="K39" s="556"/>
      <c r="L39" s="571"/>
      <c r="M39" s="650">
        <f t="shared" si="23"/>
        <v>0</v>
      </c>
      <c r="N39" s="555">
        <f t="shared" si="24"/>
        <v>36</v>
      </c>
      <c r="O39" s="559">
        <f t="shared" si="25"/>
        <v>20</v>
      </c>
      <c r="P39" s="559">
        <f t="shared" si="26"/>
        <v>14</v>
      </c>
      <c r="Q39" s="559">
        <f t="shared" si="27"/>
        <v>0</v>
      </c>
      <c r="R39" s="559">
        <f t="shared" si="27"/>
        <v>2</v>
      </c>
      <c r="S39" s="560"/>
      <c r="T39" s="651">
        <f t="shared" si="28"/>
        <v>0</v>
      </c>
      <c r="U39" s="574"/>
      <c r="V39" s="563"/>
      <c r="W39" s="559"/>
      <c r="X39" s="559"/>
      <c r="Y39" s="559"/>
      <c r="Z39" s="560"/>
      <c r="AA39" s="559"/>
      <c r="AB39" s="561"/>
      <c r="AC39" s="561"/>
      <c r="AD39" s="573"/>
      <c r="AE39" s="574"/>
      <c r="AF39" s="563"/>
      <c r="AG39" s="559"/>
      <c r="AH39" s="559"/>
      <c r="AI39" s="559"/>
      <c r="AJ39" s="560"/>
      <c r="AK39" s="559"/>
      <c r="AL39" s="561"/>
      <c r="AM39" s="561"/>
      <c r="AN39" s="573"/>
      <c r="AO39" s="574">
        <v>40</v>
      </c>
      <c r="AP39" s="563"/>
      <c r="AQ39" s="559">
        <f>AO39-AS39</f>
        <v>4</v>
      </c>
      <c r="AR39" s="559"/>
      <c r="AS39" s="559">
        <f>ROUND(0.9*AO39,0)</f>
        <v>36</v>
      </c>
      <c r="AT39" s="560">
        <f>AS39-SUM(AU39:AW39)</f>
        <v>20</v>
      </c>
      <c r="AU39" s="652">
        <v>14</v>
      </c>
      <c r="AV39" s="561"/>
      <c r="AW39" s="561">
        <v>2</v>
      </c>
      <c r="AX39" s="573"/>
      <c r="AY39" s="574"/>
      <c r="AZ39" s="563"/>
      <c r="BA39" s="559"/>
      <c r="BB39" s="559"/>
      <c r="BC39" s="559"/>
      <c r="BD39" s="560"/>
      <c r="BE39" s="559"/>
      <c r="BF39" s="561"/>
      <c r="BG39" s="561"/>
      <c r="BH39" s="573"/>
      <c r="BI39" s="574"/>
      <c r="BJ39" s="563"/>
      <c r="BK39" s="559"/>
      <c r="BL39" s="559"/>
      <c r="BM39" s="559"/>
      <c r="BN39" s="560"/>
      <c r="BO39" s="559"/>
      <c r="BP39" s="561"/>
      <c r="BQ39" s="561"/>
      <c r="BR39" s="573"/>
      <c r="BS39" s="574"/>
      <c r="BT39" s="563"/>
      <c r="BU39" s="559"/>
      <c r="BV39" s="559"/>
      <c r="BW39" s="559"/>
      <c r="BX39" s="560"/>
      <c r="BY39" s="559"/>
      <c r="BZ39" s="561"/>
      <c r="CA39" s="561"/>
      <c r="CB39" s="573"/>
      <c r="CC39" s="574"/>
      <c r="CD39" s="563"/>
      <c r="CE39" s="559"/>
      <c r="CF39" s="559"/>
      <c r="CG39" s="559"/>
      <c r="CH39" s="560"/>
      <c r="CI39" s="559"/>
      <c r="CJ39" s="561"/>
      <c r="CK39" s="561"/>
      <c r="CL39" s="573"/>
      <c r="CM39" s="574"/>
      <c r="CN39" s="563"/>
      <c r="CO39" s="559"/>
      <c r="CP39" s="559"/>
      <c r="CQ39" s="559"/>
      <c r="CR39" s="560"/>
      <c r="CS39" s="559"/>
      <c r="CT39" s="561"/>
      <c r="CU39" s="561"/>
      <c r="CV39" s="573"/>
      <c r="CW39" s="570"/>
      <c r="CX39" s="570"/>
      <c r="CY39" s="653">
        <f t="shared" si="29"/>
        <v>36</v>
      </c>
      <c r="CZ39" s="654">
        <v>4</v>
      </c>
      <c r="DA39" s="655"/>
      <c r="DB39" s="234">
        <f aca="true" t="shared" si="32" ref="DB39:DB55">I39</f>
        <v>40</v>
      </c>
      <c r="DC39" s="484">
        <v>36</v>
      </c>
      <c r="DD39" s="240">
        <f t="shared" si="21"/>
        <v>4</v>
      </c>
      <c r="DE39" s="310">
        <f t="shared" si="30"/>
        <v>0</v>
      </c>
      <c r="DF39" s="419"/>
    </row>
    <row r="40" spans="1:110" s="125" customFormat="1" ht="12.75">
      <c r="A40" s="103"/>
      <c r="B40" s="656" t="s">
        <v>245</v>
      </c>
      <c r="C40" s="657" t="s">
        <v>248</v>
      </c>
      <c r="D40" s="645"/>
      <c r="E40" s="646">
        <v>6</v>
      </c>
      <c r="F40" s="647"/>
      <c r="G40" s="648"/>
      <c r="H40" s="649"/>
      <c r="I40" s="555">
        <f t="shared" si="31"/>
        <v>52</v>
      </c>
      <c r="J40" s="556">
        <f t="shared" si="22"/>
        <v>4</v>
      </c>
      <c r="K40" s="556"/>
      <c r="L40" s="571"/>
      <c r="M40" s="650">
        <f t="shared" si="23"/>
        <v>0</v>
      </c>
      <c r="N40" s="555">
        <f t="shared" si="24"/>
        <v>48</v>
      </c>
      <c r="O40" s="559">
        <f t="shared" si="25"/>
        <v>28</v>
      </c>
      <c r="P40" s="559">
        <f t="shared" si="26"/>
        <v>18</v>
      </c>
      <c r="Q40" s="559">
        <f t="shared" si="27"/>
        <v>0</v>
      </c>
      <c r="R40" s="559">
        <f t="shared" si="27"/>
        <v>2</v>
      </c>
      <c r="S40" s="560"/>
      <c r="T40" s="651">
        <f t="shared" si="28"/>
        <v>0</v>
      </c>
      <c r="U40" s="574"/>
      <c r="V40" s="563"/>
      <c r="W40" s="559"/>
      <c r="X40" s="559"/>
      <c r="Y40" s="559"/>
      <c r="Z40" s="560"/>
      <c r="AA40" s="559"/>
      <c r="AB40" s="561"/>
      <c r="AC40" s="561"/>
      <c r="AD40" s="573"/>
      <c r="AE40" s="574"/>
      <c r="AF40" s="563"/>
      <c r="AG40" s="559"/>
      <c r="AH40" s="559"/>
      <c r="AI40" s="559"/>
      <c r="AJ40" s="560"/>
      <c r="AK40" s="559"/>
      <c r="AL40" s="561"/>
      <c r="AM40" s="561"/>
      <c r="AN40" s="573"/>
      <c r="AO40" s="574"/>
      <c r="AP40" s="563"/>
      <c r="AQ40" s="559"/>
      <c r="AR40" s="559"/>
      <c r="AS40" s="559"/>
      <c r="AT40" s="560"/>
      <c r="AU40" s="559"/>
      <c r="AV40" s="561"/>
      <c r="AW40" s="561"/>
      <c r="AX40" s="573"/>
      <c r="AY40" s="574"/>
      <c r="AZ40" s="563"/>
      <c r="BA40" s="559"/>
      <c r="BB40" s="559"/>
      <c r="BC40" s="559"/>
      <c r="BD40" s="560"/>
      <c r="BE40" s="559"/>
      <c r="BF40" s="561"/>
      <c r="BG40" s="561"/>
      <c r="BH40" s="573"/>
      <c r="BI40" s="574"/>
      <c r="BJ40" s="563"/>
      <c r="BK40" s="559"/>
      <c r="BL40" s="559"/>
      <c r="BM40" s="559"/>
      <c r="BN40" s="560"/>
      <c r="BO40" s="559"/>
      <c r="BP40" s="561"/>
      <c r="BQ40" s="561"/>
      <c r="BR40" s="573"/>
      <c r="BS40" s="574">
        <v>52</v>
      </c>
      <c r="BT40" s="563"/>
      <c r="BU40" s="559">
        <f>BS40-BW40</f>
        <v>4</v>
      </c>
      <c r="BV40" s="559"/>
      <c r="BW40" s="559">
        <f>ROUND(0.92*BS40,0)</f>
        <v>48</v>
      </c>
      <c r="BX40" s="560">
        <f>BW40-SUM(BY40:CA40)</f>
        <v>28</v>
      </c>
      <c r="BY40" s="559">
        <v>18</v>
      </c>
      <c r="BZ40" s="561"/>
      <c r="CA40" s="561">
        <v>2</v>
      </c>
      <c r="CB40" s="573"/>
      <c r="CC40" s="574"/>
      <c r="CD40" s="563"/>
      <c r="CE40" s="559"/>
      <c r="CF40" s="559"/>
      <c r="CG40" s="559"/>
      <c r="CH40" s="560"/>
      <c r="CI40" s="559"/>
      <c r="CJ40" s="561"/>
      <c r="CK40" s="561"/>
      <c r="CL40" s="573"/>
      <c r="CM40" s="574"/>
      <c r="CN40" s="563"/>
      <c r="CO40" s="559"/>
      <c r="CP40" s="559"/>
      <c r="CQ40" s="559"/>
      <c r="CR40" s="560"/>
      <c r="CS40" s="559"/>
      <c r="CT40" s="561"/>
      <c r="CU40" s="561"/>
      <c r="CV40" s="573"/>
      <c r="CW40" s="570"/>
      <c r="CX40" s="570"/>
      <c r="CY40" s="653">
        <f t="shared" si="29"/>
        <v>48</v>
      </c>
      <c r="CZ40" s="654">
        <v>4</v>
      </c>
      <c r="DA40" s="655"/>
      <c r="DB40" s="234">
        <f t="shared" si="32"/>
        <v>52</v>
      </c>
      <c r="DC40" s="484">
        <v>48</v>
      </c>
      <c r="DD40" s="240">
        <f t="shared" si="21"/>
        <v>4</v>
      </c>
      <c r="DE40" s="310">
        <f t="shared" si="30"/>
        <v>0</v>
      </c>
      <c r="DF40" s="419"/>
    </row>
    <row r="41" spans="1:110" s="125" customFormat="1" ht="25.5">
      <c r="A41" s="103"/>
      <c r="B41" s="656" t="s">
        <v>246</v>
      </c>
      <c r="C41" s="657" t="s">
        <v>137</v>
      </c>
      <c r="D41" s="645"/>
      <c r="E41" s="646">
        <v>7</v>
      </c>
      <c r="F41" s="658"/>
      <c r="G41" s="648"/>
      <c r="H41" s="649"/>
      <c r="I41" s="555">
        <f t="shared" si="31"/>
        <v>180</v>
      </c>
      <c r="J41" s="556">
        <f t="shared" si="22"/>
        <v>0</v>
      </c>
      <c r="K41" s="556"/>
      <c r="L41" s="571"/>
      <c r="M41" s="650">
        <f t="shared" si="23"/>
        <v>0</v>
      </c>
      <c r="N41" s="555">
        <f t="shared" si="24"/>
        <v>180</v>
      </c>
      <c r="O41" s="559">
        <f t="shared" si="25"/>
        <v>0</v>
      </c>
      <c r="P41" s="559">
        <f t="shared" si="26"/>
        <v>178</v>
      </c>
      <c r="Q41" s="559">
        <f t="shared" si="27"/>
        <v>0</v>
      </c>
      <c r="R41" s="559">
        <f t="shared" si="27"/>
        <v>2</v>
      </c>
      <c r="S41" s="560"/>
      <c r="T41" s="651">
        <f t="shared" si="28"/>
        <v>0</v>
      </c>
      <c r="U41" s="574"/>
      <c r="V41" s="563"/>
      <c r="W41" s="559"/>
      <c r="X41" s="559"/>
      <c r="Y41" s="559"/>
      <c r="Z41" s="560"/>
      <c r="AA41" s="559"/>
      <c r="AB41" s="561"/>
      <c r="AC41" s="561"/>
      <c r="AD41" s="573"/>
      <c r="AE41" s="574"/>
      <c r="AF41" s="563"/>
      <c r="AG41" s="559"/>
      <c r="AH41" s="559"/>
      <c r="AI41" s="559"/>
      <c r="AJ41" s="560"/>
      <c r="AK41" s="559"/>
      <c r="AL41" s="561"/>
      <c r="AM41" s="561"/>
      <c r="AN41" s="573"/>
      <c r="AO41" s="574">
        <v>32</v>
      </c>
      <c r="AP41" s="563"/>
      <c r="AQ41" s="559">
        <f>AO41-AS41</f>
        <v>0</v>
      </c>
      <c r="AR41" s="559"/>
      <c r="AS41" s="559">
        <f>ROUND(1*AO41,0)</f>
        <v>32</v>
      </c>
      <c r="AT41" s="560">
        <f>AS41-SUM(AU41:AW41)</f>
        <v>0</v>
      </c>
      <c r="AU41" s="559">
        <v>32</v>
      </c>
      <c r="AV41" s="561"/>
      <c r="AW41" s="561"/>
      <c r="AX41" s="573"/>
      <c r="AY41" s="574">
        <v>46</v>
      </c>
      <c r="AZ41" s="563"/>
      <c r="BA41" s="559">
        <f>AY41-BC41</f>
        <v>0</v>
      </c>
      <c r="BB41" s="559"/>
      <c r="BC41" s="559">
        <f>ROUND(1*AY41,0)</f>
        <v>46</v>
      </c>
      <c r="BD41" s="560">
        <f>BC41-SUM(BE41:BG41)</f>
        <v>0</v>
      </c>
      <c r="BE41" s="559">
        <v>46</v>
      </c>
      <c r="BF41" s="561"/>
      <c r="BG41" s="561"/>
      <c r="BH41" s="573"/>
      <c r="BI41" s="574">
        <v>26</v>
      </c>
      <c r="BJ41" s="563"/>
      <c r="BK41" s="559">
        <f>BI41-BM41</f>
        <v>0</v>
      </c>
      <c r="BL41" s="559"/>
      <c r="BM41" s="559">
        <f>ROUND(1*BI41,0)</f>
        <v>26</v>
      </c>
      <c r="BN41" s="560">
        <f>BM41-SUM(BO41:BQ41)</f>
        <v>0</v>
      </c>
      <c r="BO41" s="559">
        <v>26</v>
      </c>
      <c r="BP41" s="561"/>
      <c r="BQ41" s="561"/>
      <c r="BR41" s="573"/>
      <c r="BS41" s="574">
        <v>44</v>
      </c>
      <c r="BT41" s="563"/>
      <c r="BU41" s="559">
        <f>BS41-BW41</f>
        <v>0</v>
      </c>
      <c r="BV41" s="559"/>
      <c r="BW41" s="559">
        <f>ROUND(1*BS41,0)</f>
        <v>44</v>
      </c>
      <c r="BX41" s="560">
        <f>BW41-SUM(BY41:CA41)</f>
        <v>0</v>
      </c>
      <c r="BY41" s="559">
        <v>44</v>
      </c>
      <c r="BZ41" s="561"/>
      <c r="CA41" s="561"/>
      <c r="CB41" s="573"/>
      <c r="CC41" s="574">
        <v>32</v>
      </c>
      <c r="CD41" s="563"/>
      <c r="CE41" s="559">
        <f>CC41-CG41</f>
        <v>0</v>
      </c>
      <c r="CF41" s="559"/>
      <c r="CG41" s="559">
        <f>ROUND(1*CC41,0)</f>
        <v>32</v>
      </c>
      <c r="CH41" s="560">
        <f>CG41-SUM(CI41:CK41)</f>
        <v>0</v>
      </c>
      <c r="CI41" s="559">
        <v>30</v>
      </c>
      <c r="CJ41" s="561"/>
      <c r="CK41" s="561">
        <v>2</v>
      </c>
      <c r="CL41" s="573"/>
      <c r="CM41" s="574"/>
      <c r="CN41" s="563"/>
      <c r="CO41" s="559"/>
      <c r="CP41" s="559"/>
      <c r="CQ41" s="559"/>
      <c r="CR41" s="560"/>
      <c r="CS41" s="559"/>
      <c r="CT41" s="561"/>
      <c r="CU41" s="561"/>
      <c r="CV41" s="573"/>
      <c r="CW41" s="570"/>
      <c r="CX41" s="570"/>
      <c r="CY41" s="653">
        <f t="shared" si="29"/>
        <v>168</v>
      </c>
      <c r="CZ41" s="654">
        <v>12</v>
      </c>
      <c r="DA41" s="655"/>
      <c r="DB41" s="234">
        <f t="shared" si="32"/>
        <v>180</v>
      </c>
      <c r="DC41" s="484">
        <v>168</v>
      </c>
      <c r="DD41" s="240">
        <f t="shared" si="21"/>
        <v>12</v>
      </c>
      <c r="DE41" s="310">
        <f t="shared" si="30"/>
        <v>0</v>
      </c>
      <c r="DF41" s="419"/>
    </row>
    <row r="42" spans="1:110" s="125" customFormat="1" ht="25.5">
      <c r="A42" s="103"/>
      <c r="B42" s="656" t="s">
        <v>247</v>
      </c>
      <c r="C42" s="657" t="s">
        <v>374</v>
      </c>
      <c r="D42" s="645"/>
      <c r="E42" s="658">
        <v>8</v>
      </c>
      <c r="F42" s="658" t="s">
        <v>284</v>
      </c>
      <c r="G42" s="648"/>
      <c r="H42" s="649"/>
      <c r="I42" s="555">
        <f t="shared" si="31"/>
        <v>194</v>
      </c>
      <c r="J42" s="556">
        <f t="shared" si="22"/>
        <v>0</v>
      </c>
      <c r="K42" s="556"/>
      <c r="L42" s="571"/>
      <c r="M42" s="650">
        <f t="shared" si="23"/>
        <v>0</v>
      </c>
      <c r="N42" s="555">
        <f t="shared" si="24"/>
        <v>194</v>
      </c>
      <c r="O42" s="559">
        <f t="shared" si="25"/>
        <v>0</v>
      </c>
      <c r="P42" s="559">
        <f t="shared" si="26"/>
        <v>182</v>
      </c>
      <c r="Q42" s="559">
        <f t="shared" si="27"/>
        <v>0</v>
      </c>
      <c r="R42" s="559">
        <f t="shared" si="27"/>
        <v>12</v>
      </c>
      <c r="S42" s="560"/>
      <c r="T42" s="651">
        <f t="shared" si="28"/>
        <v>0</v>
      </c>
      <c r="U42" s="574"/>
      <c r="V42" s="563"/>
      <c r="W42" s="559"/>
      <c r="X42" s="559"/>
      <c r="Y42" s="559"/>
      <c r="Z42" s="560"/>
      <c r="AA42" s="559"/>
      <c r="AB42" s="561"/>
      <c r="AC42" s="561"/>
      <c r="AD42" s="573"/>
      <c r="AE42" s="574"/>
      <c r="AF42" s="563"/>
      <c r="AG42" s="559"/>
      <c r="AH42" s="559"/>
      <c r="AI42" s="559"/>
      <c r="AJ42" s="560"/>
      <c r="AK42" s="559"/>
      <c r="AL42" s="561"/>
      <c r="AM42" s="561"/>
      <c r="AN42" s="573"/>
      <c r="AO42" s="659">
        <v>32</v>
      </c>
      <c r="AP42" s="660"/>
      <c r="AQ42" s="661">
        <f>AO42-AS42</f>
        <v>0</v>
      </c>
      <c r="AR42" s="661"/>
      <c r="AS42" s="661">
        <f>ROUND(1*AO42,0)</f>
        <v>32</v>
      </c>
      <c r="AT42" s="662">
        <f>AS42-SUM(AU42:AW42)</f>
        <v>0</v>
      </c>
      <c r="AU42" s="661">
        <v>30</v>
      </c>
      <c r="AV42" s="651"/>
      <c r="AW42" s="651">
        <v>2</v>
      </c>
      <c r="AX42" s="663"/>
      <c r="AY42" s="659">
        <v>46</v>
      </c>
      <c r="AZ42" s="660"/>
      <c r="BA42" s="661">
        <f>AY42-BC42</f>
        <v>0</v>
      </c>
      <c r="BB42" s="661"/>
      <c r="BC42" s="661">
        <f>ROUND(1*AY42,0)</f>
        <v>46</v>
      </c>
      <c r="BD42" s="662">
        <f>BC42-SUM(BE42:BG42)</f>
        <v>0</v>
      </c>
      <c r="BE42" s="661">
        <v>44</v>
      </c>
      <c r="BF42" s="651"/>
      <c r="BG42" s="651">
        <v>2</v>
      </c>
      <c r="BH42" s="663"/>
      <c r="BI42" s="659">
        <v>26</v>
      </c>
      <c r="BJ42" s="660"/>
      <c r="BK42" s="661">
        <f>BI42-BM42</f>
        <v>0</v>
      </c>
      <c r="BL42" s="661"/>
      <c r="BM42" s="661">
        <f>ROUND(1*BI42,0)</f>
        <v>26</v>
      </c>
      <c r="BN42" s="662">
        <f>BM42-SUM(BO42:BQ42)</f>
        <v>0</v>
      </c>
      <c r="BO42" s="661">
        <v>24</v>
      </c>
      <c r="BP42" s="651"/>
      <c r="BQ42" s="651">
        <v>2</v>
      </c>
      <c r="BR42" s="663"/>
      <c r="BS42" s="659">
        <v>44</v>
      </c>
      <c r="BT42" s="660"/>
      <c r="BU42" s="661">
        <f>BS42-BW42</f>
        <v>0</v>
      </c>
      <c r="BV42" s="661"/>
      <c r="BW42" s="661">
        <f>ROUND(1*BS42,0)</f>
        <v>44</v>
      </c>
      <c r="BX42" s="662">
        <f>BW42-SUM(BY42:CA42)</f>
        <v>0</v>
      </c>
      <c r="BY42" s="661">
        <v>42</v>
      </c>
      <c r="BZ42" s="651"/>
      <c r="CA42" s="651">
        <v>2</v>
      </c>
      <c r="CB42" s="663"/>
      <c r="CC42" s="659">
        <v>32</v>
      </c>
      <c r="CD42" s="660"/>
      <c r="CE42" s="661">
        <f>CC42-CG42</f>
        <v>0</v>
      </c>
      <c r="CF42" s="661"/>
      <c r="CG42" s="661">
        <f>ROUND(1*CC42,0)</f>
        <v>32</v>
      </c>
      <c r="CH42" s="662">
        <f>CG42-SUM(CI42:CK42)</f>
        <v>0</v>
      </c>
      <c r="CI42" s="661">
        <v>30</v>
      </c>
      <c r="CJ42" s="651"/>
      <c r="CK42" s="651">
        <v>2</v>
      </c>
      <c r="CL42" s="663"/>
      <c r="CM42" s="659">
        <v>14</v>
      </c>
      <c r="CN42" s="660"/>
      <c r="CO42" s="661">
        <f>CM42-CQ42</f>
        <v>0</v>
      </c>
      <c r="CP42" s="661"/>
      <c r="CQ42" s="661">
        <f>ROUND(1*CM42,0)</f>
        <v>14</v>
      </c>
      <c r="CR42" s="662">
        <f>CQ42-SUM(CS42:CU42)</f>
        <v>0</v>
      </c>
      <c r="CS42" s="661">
        <v>12</v>
      </c>
      <c r="CT42" s="651"/>
      <c r="CU42" s="651">
        <v>2</v>
      </c>
      <c r="CV42" s="573"/>
      <c r="CW42" s="570"/>
      <c r="CX42" s="570"/>
      <c r="CY42" s="653">
        <f t="shared" si="29"/>
        <v>168</v>
      </c>
      <c r="CZ42" s="654">
        <v>26</v>
      </c>
      <c r="DA42" s="655"/>
      <c r="DB42" s="234">
        <f t="shared" si="32"/>
        <v>194</v>
      </c>
      <c r="DC42" s="484">
        <v>168</v>
      </c>
      <c r="DD42" s="240">
        <f t="shared" si="21"/>
        <v>26</v>
      </c>
      <c r="DE42" s="310">
        <f t="shared" si="30"/>
        <v>0</v>
      </c>
      <c r="DF42" s="419"/>
    </row>
    <row r="43" spans="1:110" s="125" customFormat="1" ht="12.75" hidden="1">
      <c r="A43" s="103"/>
      <c r="B43" s="664" t="s">
        <v>278</v>
      </c>
      <c r="C43" s="665"/>
      <c r="D43" s="645"/>
      <c r="E43" s="646"/>
      <c r="F43" s="647"/>
      <c r="G43" s="648"/>
      <c r="H43" s="649"/>
      <c r="I43" s="555">
        <f>N43+J43+S43</f>
        <v>0</v>
      </c>
      <c r="J43" s="556">
        <f>W43+AG43+AQ43+BA43+BK43+BU43+CE43+CO43</f>
        <v>0</v>
      </c>
      <c r="K43" s="556"/>
      <c r="L43" s="571"/>
      <c r="M43" s="650">
        <f>V43+AF43+AP43+AZ43+BJ43+BT43+CD43+CN43</f>
        <v>0</v>
      </c>
      <c r="N43" s="555">
        <f>Y43+AI43+AS43+BC43+BM43+BW43+CG43+CQ43</f>
        <v>0</v>
      </c>
      <c r="O43" s="559">
        <f>Z43+AJ43+AT43+BD43+BN43+BX43+CH43+CR43</f>
        <v>0</v>
      </c>
      <c r="P43" s="559">
        <f>AA43+AK43+AU43+BE43+BO43+BY43+CI43+CS43</f>
        <v>0</v>
      </c>
      <c r="Q43" s="559">
        <f>AB43+AL43+AV43+BF43+BP43+BZ43+CJ43+CT43</f>
        <v>0</v>
      </c>
      <c r="R43" s="559">
        <f>AC43+AM43+AW43+BG43+BQ43+CA43+CK43+CU43</f>
        <v>0</v>
      </c>
      <c r="S43" s="560"/>
      <c r="T43" s="651">
        <f>X43+AH43+AR43+BB43+BL43+BV43+CF43+CP43</f>
        <v>0</v>
      </c>
      <c r="U43" s="574"/>
      <c r="V43" s="563"/>
      <c r="W43" s="559"/>
      <c r="X43" s="559"/>
      <c r="Y43" s="559"/>
      <c r="Z43" s="560"/>
      <c r="AA43" s="559"/>
      <c r="AB43" s="561"/>
      <c r="AC43" s="561"/>
      <c r="AD43" s="573"/>
      <c r="AE43" s="574"/>
      <c r="AF43" s="563"/>
      <c r="AG43" s="559"/>
      <c r="AH43" s="559"/>
      <c r="AI43" s="559"/>
      <c r="AJ43" s="560"/>
      <c r="AK43" s="559"/>
      <c r="AL43" s="561"/>
      <c r="AM43" s="561"/>
      <c r="AN43" s="573"/>
      <c r="AO43" s="666"/>
      <c r="AP43" s="667"/>
      <c r="AQ43" s="652"/>
      <c r="AR43" s="652"/>
      <c r="AS43" s="652"/>
      <c r="AT43" s="668"/>
      <c r="AU43" s="652"/>
      <c r="AV43" s="669"/>
      <c r="AW43" s="669"/>
      <c r="AX43" s="573"/>
      <c r="AY43" s="574"/>
      <c r="AZ43" s="563"/>
      <c r="BA43" s="559"/>
      <c r="BB43" s="559"/>
      <c r="BC43" s="559"/>
      <c r="BD43" s="560"/>
      <c r="BE43" s="559"/>
      <c r="BF43" s="561"/>
      <c r="BG43" s="561"/>
      <c r="BH43" s="573"/>
      <c r="BI43" s="574"/>
      <c r="BJ43" s="563"/>
      <c r="BK43" s="559"/>
      <c r="BL43" s="559"/>
      <c r="BM43" s="559"/>
      <c r="BN43" s="560"/>
      <c r="BO43" s="559"/>
      <c r="BP43" s="561"/>
      <c r="BQ43" s="561"/>
      <c r="BR43" s="573"/>
      <c r="BS43" s="574"/>
      <c r="BT43" s="563"/>
      <c r="BU43" s="559"/>
      <c r="BV43" s="559"/>
      <c r="BW43" s="559"/>
      <c r="BX43" s="560"/>
      <c r="BY43" s="559"/>
      <c r="BZ43" s="561"/>
      <c r="CA43" s="561"/>
      <c r="CB43" s="573"/>
      <c r="CC43" s="574"/>
      <c r="CD43" s="563"/>
      <c r="CE43" s="559"/>
      <c r="CF43" s="559"/>
      <c r="CG43" s="559"/>
      <c r="CH43" s="560"/>
      <c r="CI43" s="559"/>
      <c r="CJ43" s="561"/>
      <c r="CK43" s="561"/>
      <c r="CL43" s="573"/>
      <c r="CM43" s="574"/>
      <c r="CN43" s="563"/>
      <c r="CO43" s="559"/>
      <c r="CP43" s="559"/>
      <c r="CQ43" s="559"/>
      <c r="CR43" s="560"/>
      <c r="CS43" s="559"/>
      <c r="CT43" s="561"/>
      <c r="CU43" s="561"/>
      <c r="CV43" s="573"/>
      <c r="CW43" s="570"/>
      <c r="CX43" s="570"/>
      <c r="CY43" s="653">
        <f>I43-CZ43-DA43</f>
        <v>0</v>
      </c>
      <c r="CZ43" s="654">
        <v>0</v>
      </c>
      <c r="DA43" s="655"/>
      <c r="DB43" s="234">
        <f>I43</f>
        <v>0</v>
      </c>
      <c r="DC43" s="300">
        <v>0</v>
      </c>
      <c r="DD43" s="240">
        <f>DB43-DC43</f>
        <v>0</v>
      </c>
      <c r="DE43" s="310">
        <f>CZ43+DA43-DD43</f>
        <v>0</v>
      </c>
      <c r="DF43" s="419"/>
    </row>
    <row r="44" spans="1:110" s="125" customFormat="1" ht="12.75" hidden="1">
      <c r="A44" s="103"/>
      <c r="B44" s="664" t="s">
        <v>279</v>
      </c>
      <c r="C44" s="665"/>
      <c r="D44" s="645"/>
      <c r="E44" s="646"/>
      <c r="F44" s="647"/>
      <c r="G44" s="648"/>
      <c r="H44" s="649"/>
      <c r="I44" s="555">
        <f t="shared" si="31"/>
        <v>0</v>
      </c>
      <c r="J44" s="556">
        <f t="shared" si="22"/>
        <v>0</v>
      </c>
      <c r="K44" s="556"/>
      <c r="L44" s="571"/>
      <c r="M44" s="650">
        <f t="shared" si="23"/>
        <v>0</v>
      </c>
      <c r="N44" s="555">
        <f t="shared" si="24"/>
        <v>0</v>
      </c>
      <c r="O44" s="559">
        <f t="shared" si="25"/>
        <v>0</v>
      </c>
      <c r="P44" s="559">
        <f t="shared" si="26"/>
        <v>0</v>
      </c>
      <c r="Q44" s="559">
        <f t="shared" si="27"/>
        <v>0</v>
      </c>
      <c r="R44" s="559">
        <f t="shared" si="27"/>
        <v>0</v>
      </c>
      <c r="S44" s="560"/>
      <c r="T44" s="651">
        <f t="shared" si="28"/>
        <v>0</v>
      </c>
      <c r="U44" s="574"/>
      <c r="V44" s="563"/>
      <c r="W44" s="559"/>
      <c r="X44" s="559"/>
      <c r="Y44" s="559"/>
      <c r="Z44" s="560"/>
      <c r="AA44" s="559"/>
      <c r="AB44" s="561"/>
      <c r="AC44" s="561"/>
      <c r="AD44" s="573"/>
      <c r="AE44" s="574"/>
      <c r="AF44" s="563"/>
      <c r="AG44" s="559"/>
      <c r="AH44" s="559"/>
      <c r="AI44" s="559"/>
      <c r="AJ44" s="560"/>
      <c r="AK44" s="559"/>
      <c r="AL44" s="561"/>
      <c r="AM44" s="561"/>
      <c r="AN44" s="573"/>
      <c r="AO44" s="574"/>
      <c r="AP44" s="563"/>
      <c r="AQ44" s="559"/>
      <c r="AR44" s="559"/>
      <c r="AS44" s="559"/>
      <c r="AT44" s="560"/>
      <c r="AU44" s="559"/>
      <c r="AV44" s="561"/>
      <c r="AW44" s="561"/>
      <c r="AX44" s="573"/>
      <c r="AY44" s="574"/>
      <c r="AZ44" s="563"/>
      <c r="BA44" s="559"/>
      <c r="BB44" s="559"/>
      <c r="BC44" s="559"/>
      <c r="BD44" s="560"/>
      <c r="BE44" s="559"/>
      <c r="BF44" s="561"/>
      <c r="BG44" s="561"/>
      <c r="BH44" s="573"/>
      <c r="BI44" s="574"/>
      <c r="BJ44" s="563"/>
      <c r="BK44" s="559"/>
      <c r="BL44" s="559"/>
      <c r="BM44" s="559"/>
      <c r="BN44" s="560"/>
      <c r="BO44" s="559"/>
      <c r="BP44" s="561"/>
      <c r="BQ44" s="561"/>
      <c r="BR44" s="573"/>
      <c r="BS44" s="574"/>
      <c r="BT44" s="563"/>
      <c r="BU44" s="559"/>
      <c r="BV44" s="559"/>
      <c r="BW44" s="559"/>
      <c r="BX44" s="560"/>
      <c r="BY44" s="559"/>
      <c r="BZ44" s="561"/>
      <c r="CA44" s="561"/>
      <c r="CB44" s="573"/>
      <c r="CC44" s="574"/>
      <c r="CD44" s="563"/>
      <c r="CE44" s="559"/>
      <c r="CF44" s="559"/>
      <c r="CG44" s="559"/>
      <c r="CH44" s="560"/>
      <c r="CI44" s="559"/>
      <c r="CJ44" s="561"/>
      <c r="CK44" s="561"/>
      <c r="CL44" s="573"/>
      <c r="CM44" s="666"/>
      <c r="CN44" s="667"/>
      <c r="CO44" s="652"/>
      <c r="CP44" s="652"/>
      <c r="CQ44" s="652"/>
      <c r="CR44" s="668"/>
      <c r="CS44" s="652"/>
      <c r="CT44" s="669"/>
      <c r="CU44" s="669"/>
      <c r="CV44" s="573"/>
      <c r="CW44" s="570"/>
      <c r="CX44" s="570"/>
      <c r="CY44" s="653">
        <f t="shared" si="29"/>
        <v>0</v>
      </c>
      <c r="CZ44" s="654">
        <v>0</v>
      </c>
      <c r="DA44" s="655"/>
      <c r="DB44" s="234">
        <f t="shared" si="32"/>
        <v>0</v>
      </c>
      <c r="DC44" s="300">
        <v>0</v>
      </c>
      <c r="DD44" s="240">
        <f t="shared" si="21"/>
        <v>0</v>
      </c>
      <c r="DE44" s="310">
        <f t="shared" si="30"/>
        <v>0</v>
      </c>
      <c r="DF44" s="419"/>
    </row>
    <row r="45" spans="1:110" s="125" customFormat="1" ht="13.5" thickBot="1">
      <c r="A45" s="103"/>
      <c r="B45" s="670"/>
      <c r="C45" s="566"/>
      <c r="D45" s="645"/>
      <c r="E45" s="647"/>
      <c r="F45" s="647"/>
      <c r="G45" s="648"/>
      <c r="H45" s="649"/>
      <c r="I45" s="555"/>
      <c r="J45" s="563"/>
      <c r="K45" s="563"/>
      <c r="L45" s="557"/>
      <c r="M45" s="671"/>
      <c r="N45" s="574"/>
      <c r="O45" s="560"/>
      <c r="P45" s="560"/>
      <c r="Q45" s="560"/>
      <c r="R45" s="560"/>
      <c r="S45" s="560"/>
      <c r="T45" s="672"/>
      <c r="U45" s="574"/>
      <c r="V45" s="563"/>
      <c r="W45" s="559"/>
      <c r="X45" s="559"/>
      <c r="Y45" s="559"/>
      <c r="Z45" s="560"/>
      <c r="AA45" s="559"/>
      <c r="AB45" s="561"/>
      <c r="AC45" s="561"/>
      <c r="AD45" s="573"/>
      <c r="AE45" s="574"/>
      <c r="AF45" s="563"/>
      <c r="AG45" s="559"/>
      <c r="AH45" s="559"/>
      <c r="AI45" s="559"/>
      <c r="AJ45" s="560"/>
      <c r="AK45" s="559"/>
      <c r="AL45" s="561"/>
      <c r="AM45" s="561"/>
      <c r="AN45" s="573"/>
      <c r="AO45" s="574"/>
      <c r="AP45" s="563"/>
      <c r="AQ45" s="559"/>
      <c r="AR45" s="559"/>
      <c r="AS45" s="559"/>
      <c r="AT45" s="560"/>
      <c r="AU45" s="559"/>
      <c r="AV45" s="561"/>
      <c r="AW45" s="561"/>
      <c r="AX45" s="573"/>
      <c r="AY45" s="574"/>
      <c r="AZ45" s="563"/>
      <c r="BA45" s="559"/>
      <c r="BB45" s="559"/>
      <c r="BC45" s="559"/>
      <c r="BD45" s="560"/>
      <c r="BE45" s="559"/>
      <c r="BF45" s="561"/>
      <c r="BG45" s="561"/>
      <c r="BH45" s="573"/>
      <c r="BI45" s="574"/>
      <c r="BJ45" s="563"/>
      <c r="BK45" s="559"/>
      <c r="BL45" s="559"/>
      <c r="BM45" s="559"/>
      <c r="BN45" s="560"/>
      <c r="BO45" s="559"/>
      <c r="BP45" s="561"/>
      <c r="BQ45" s="561"/>
      <c r="BR45" s="573"/>
      <c r="BS45" s="574"/>
      <c r="BT45" s="563"/>
      <c r="BU45" s="559"/>
      <c r="BV45" s="559"/>
      <c r="BW45" s="559"/>
      <c r="BX45" s="560"/>
      <c r="BY45" s="559"/>
      <c r="BZ45" s="561"/>
      <c r="CA45" s="561"/>
      <c r="CB45" s="573"/>
      <c r="CC45" s="574"/>
      <c r="CD45" s="563"/>
      <c r="CE45" s="559"/>
      <c r="CF45" s="559"/>
      <c r="CG45" s="559"/>
      <c r="CH45" s="560"/>
      <c r="CI45" s="559"/>
      <c r="CJ45" s="561"/>
      <c r="CK45" s="561"/>
      <c r="CL45" s="573"/>
      <c r="CM45" s="574"/>
      <c r="CN45" s="563"/>
      <c r="CO45" s="559"/>
      <c r="CP45" s="559"/>
      <c r="CQ45" s="559"/>
      <c r="CR45" s="560"/>
      <c r="CS45" s="559"/>
      <c r="CT45" s="561"/>
      <c r="CU45" s="561"/>
      <c r="CV45" s="573"/>
      <c r="CW45" s="570"/>
      <c r="CX45" s="570"/>
      <c r="CY45" s="653"/>
      <c r="CZ45" s="673"/>
      <c r="DA45" s="655"/>
      <c r="DB45" s="234"/>
      <c r="DC45" s="401"/>
      <c r="DD45" s="392">
        <f>SUM(M38:M44)-DB49-DB47</f>
        <v>0</v>
      </c>
      <c r="DE45" s="295" t="s">
        <v>218</v>
      </c>
      <c r="DF45" s="419"/>
    </row>
    <row r="46" spans="1:110" s="125" customFormat="1" ht="12.75" hidden="1">
      <c r="A46" s="103"/>
      <c r="B46" s="674" t="s">
        <v>283</v>
      </c>
      <c r="C46" s="675" t="s">
        <v>27</v>
      </c>
      <c r="D46" s="577"/>
      <c r="E46" s="578"/>
      <c r="F46" s="578"/>
      <c r="G46" s="579"/>
      <c r="H46" s="576"/>
      <c r="I46" s="555"/>
      <c r="J46" s="563"/>
      <c r="K46" s="563"/>
      <c r="L46" s="557"/>
      <c r="M46" s="671"/>
      <c r="N46" s="574"/>
      <c r="O46" s="560"/>
      <c r="P46" s="560"/>
      <c r="Q46" s="560"/>
      <c r="R46" s="560"/>
      <c r="S46" s="560"/>
      <c r="T46" s="651"/>
      <c r="U46" s="555"/>
      <c r="V46" s="556"/>
      <c r="W46" s="559"/>
      <c r="X46" s="559"/>
      <c r="Y46" s="559"/>
      <c r="Z46" s="559"/>
      <c r="AA46" s="559"/>
      <c r="AB46" s="561"/>
      <c r="AC46" s="561"/>
      <c r="AD46" s="573"/>
      <c r="AE46" s="574"/>
      <c r="AF46" s="563"/>
      <c r="AG46" s="559"/>
      <c r="AH46" s="559"/>
      <c r="AI46" s="559"/>
      <c r="AJ46" s="560"/>
      <c r="AK46" s="559"/>
      <c r="AL46" s="575"/>
      <c r="AM46" s="575"/>
      <c r="AN46" s="572"/>
      <c r="AO46" s="555"/>
      <c r="AP46" s="556"/>
      <c r="AQ46" s="559"/>
      <c r="AR46" s="559"/>
      <c r="AS46" s="559"/>
      <c r="AT46" s="559"/>
      <c r="AU46" s="559"/>
      <c r="AV46" s="561"/>
      <c r="AW46" s="561"/>
      <c r="AX46" s="573"/>
      <c r="AY46" s="574"/>
      <c r="AZ46" s="563"/>
      <c r="BA46" s="559"/>
      <c r="BB46" s="559"/>
      <c r="BC46" s="559"/>
      <c r="BD46" s="560"/>
      <c r="BE46" s="559"/>
      <c r="BF46" s="575"/>
      <c r="BG46" s="575"/>
      <c r="BH46" s="572"/>
      <c r="BI46" s="555"/>
      <c r="BJ46" s="556"/>
      <c r="BK46" s="559"/>
      <c r="BL46" s="559"/>
      <c r="BM46" s="559"/>
      <c r="BN46" s="559"/>
      <c r="BO46" s="559"/>
      <c r="BP46" s="561"/>
      <c r="BQ46" s="561"/>
      <c r="BR46" s="573"/>
      <c r="BS46" s="574"/>
      <c r="BT46" s="563"/>
      <c r="BU46" s="559"/>
      <c r="BV46" s="559"/>
      <c r="BW46" s="559"/>
      <c r="BX46" s="560"/>
      <c r="BY46" s="559"/>
      <c r="BZ46" s="575"/>
      <c r="CA46" s="575"/>
      <c r="CB46" s="572"/>
      <c r="CC46" s="555"/>
      <c r="CD46" s="556"/>
      <c r="CE46" s="559"/>
      <c r="CF46" s="559"/>
      <c r="CG46" s="559"/>
      <c r="CH46" s="559"/>
      <c r="CI46" s="559"/>
      <c r="CJ46" s="575"/>
      <c r="CK46" s="575"/>
      <c r="CL46" s="572"/>
      <c r="CM46" s="555"/>
      <c r="CN46" s="556"/>
      <c r="CO46" s="559"/>
      <c r="CP46" s="559"/>
      <c r="CQ46" s="559"/>
      <c r="CR46" s="560"/>
      <c r="CS46" s="559"/>
      <c r="CT46" s="575"/>
      <c r="CU46" s="575"/>
      <c r="CV46" s="572"/>
      <c r="CW46" s="576"/>
      <c r="CX46" s="576"/>
      <c r="CY46" s="653"/>
      <c r="CZ46" s="676"/>
      <c r="DA46" s="512"/>
      <c r="DB46" s="234"/>
      <c r="DC46" s="401"/>
      <c r="DD46" s="392">
        <f>SUM(T38:T44)-DB47-DB49</f>
        <v>0</v>
      </c>
      <c r="DE46" s="293" t="s">
        <v>218</v>
      </c>
      <c r="DF46" s="419"/>
    </row>
    <row r="47" spans="1:110" s="125" customFormat="1" ht="12.75" hidden="1">
      <c r="A47" s="103"/>
      <c r="B47" s="674"/>
      <c r="C47" s="677" t="s">
        <v>156</v>
      </c>
      <c r="D47" s="577"/>
      <c r="E47" s="578"/>
      <c r="F47" s="578"/>
      <c r="G47" s="579"/>
      <c r="H47" s="576"/>
      <c r="I47" s="555">
        <f>U47+AE47+AO47+AY47+BI47+BS47+CC47+CM47</f>
        <v>0</v>
      </c>
      <c r="J47" s="563"/>
      <c r="K47" s="563">
        <f>I47</f>
        <v>0</v>
      </c>
      <c r="L47" s="557"/>
      <c r="M47" s="671"/>
      <c r="N47" s="574"/>
      <c r="O47" s="560"/>
      <c r="P47" s="560"/>
      <c r="Q47" s="560"/>
      <c r="R47" s="560"/>
      <c r="S47" s="560"/>
      <c r="T47" s="651"/>
      <c r="U47" s="555"/>
      <c r="V47" s="556"/>
      <c r="W47" s="559"/>
      <c r="X47" s="559"/>
      <c r="Y47" s="559">
        <f>U47</f>
        <v>0</v>
      </c>
      <c r="Z47" s="559"/>
      <c r="AA47" s="559"/>
      <c r="AB47" s="561"/>
      <c r="AC47" s="561"/>
      <c r="AD47" s="573"/>
      <c r="AE47" s="574"/>
      <c r="AF47" s="563"/>
      <c r="AG47" s="559"/>
      <c r="AH47" s="559"/>
      <c r="AI47" s="559">
        <f>AE47</f>
        <v>0</v>
      </c>
      <c r="AJ47" s="560"/>
      <c r="AK47" s="559"/>
      <c r="AL47" s="575"/>
      <c r="AM47" s="575"/>
      <c r="AN47" s="572"/>
      <c r="AO47" s="555"/>
      <c r="AP47" s="556"/>
      <c r="AQ47" s="559"/>
      <c r="AR47" s="559"/>
      <c r="AS47" s="559">
        <f>AO47</f>
        <v>0</v>
      </c>
      <c r="AT47" s="559"/>
      <c r="AU47" s="559"/>
      <c r="AV47" s="561"/>
      <c r="AW47" s="561"/>
      <c r="AX47" s="573"/>
      <c r="AY47" s="574"/>
      <c r="AZ47" s="563"/>
      <c r="BA47" s="559"/>
      <c r="BB47" s="559"/>
      <c r="BC47" s="559">
        <f>AY47</f>
        <v>0</v>
      </c>
      <c r="BD47" s="560"/>
      <c r="BE47" s="559"/>
      <c r="BF47" s="575"/>
      <c r="BG47" s="575"/>
      <c r="BH47" s="572"/>
      <c r="BI47" s="555"/>
      <c r="BJ47" s="556"/>
      <c r="BK47" s="559"/>
      <c r="BL47" s="559"/>
      <c r="BM47" s="559">
        <f>BI47</f>
        <v>0</v>
      </c>
      <c r="BN47" s="559"/>
      <c r="BO47" s="559"/>
      <c r="BP47" s="561"/>
      <c r="BQ47" s="561"/>
      <c r="BR47" s="573"/>
      <c r="BS47" s="574"/>
      <c r="BT47" s="563"/>
      <c r="BU47" s="559"/>
      <c r="BV47" s="559"/>
      <c r="BW47" s="559">
        <f>BS47</f>
        <v>0</v>
      </c>
      <c r="BX47" s="560"/>
      <c r="BY47" s="559"/>
      <c r="BZ47" s="575"/>
      <c r="CA47" s="575"/>
      <c r="CB47" s="572"/>
      <c r="CC47" s="555"/>
      <c r="CD47" s="556"/>
      <c r="CE47" s="559"/>
      <c r="CF47" s="559"/>
      <c r="CG47" s="559">
        <f>CC47</f>
        <v>0</v>
      </c>
      <c r="CH47" s="559"/>
      <c r="CI47" s="559"/>
      <c r="CJ47" s="575"/>
      <c r="CK47" s="575"/>
      <c r="CL47" s="572"/>
      <c r="CM47" s="555"/>
      <c r="CN47" s="556"/>
      <c r="CO47" s="559"/>
      <c r="CP47" s="559"/>
      <c r="CQ47" s="559">
        <f>CM47</f>
        <v>0</v>
      </c>
      <c r="CR47" s="560"/>
      <c r="CS47" s="559"/>
      <c r="CT47" s="575"/>
      <c r="CU47" s="575"/>
      <c r="CV47" s="572"/>
      <c r="CW47" s="576"/>
      <c r="CX47" s="576"/>
      <c r="CY47" s="653">
        <f>I47-CZ47-DA47</f>
        <v>0</v>
      </c>
      <c r="CZ47" s="559">
        <v>0</v>
      </c>
      <c r="DA47" s="512"/>
      <c r="DB47" s="428">
        <f t="shared" si="32"/>
        <v>0</v>
      </c>
      <c r="DC47" s="429"/>
      <c r="DD47" s="133"/>
      <c r="DE47" s="418"/>
      <c r="DF47" s="419"/>
    </row>
    <row r="48" spans="1:110" s="125" customFormat="1" ht="25.5" hidden="1">
      <c r="A48" s="103"/>
      <c r="B48" s="674"/>
      <c r="C48" s="677" t="s">
        <v>368</v>
      </c>
      <c r="D48" s="577"/>
      <c r="E48" s="578"/>
      <c r="F48" s="578"/>
      <c r="G48" s="579"/>
      <c r="H48" s="576"/>
      <c r="I48" s="555">
        <f>U48+AE48+AO48+AY48+BI48+BS48+CC48+CM48</f>
        <v>0</v>
      </c>
      <c r="J48" s="563"/>
      <c r="K48" s="563">
        <f>I48</f>
        <v>0</v>
      </c>
      <c r="L48" s="557"/>
      <c r="M48" s="671"/>
      <c r="N48" s="574"/>
      <c r="O48" s="560"/>
      <c r="P48" s="560"/>
      <c r="Q48" s="560"/>
      <c r="R48" s="560"/>
      <c r="S48" s="560"/>
      <c r="T48" s="651"/>
      <c r="U48" s="555"/>
      <c r="V48" s="556"/>
      <c r="W48" s="559"/>
      <c r="X48" s="559"/>
      <c r="Y48" s="559">
        <f>U48</f>
        <v>0</v>
      </c>
      <c r="Z48" s="559"/>
      <c r="AA48" s="559"/>
      <c r="AB48" s="561"/>
      <c r="AC48" s="561"/>
      <c r="AD48" s="573"/>
      <c r="AE48" s="574"/>
      <c r="AF48" s="563"/>
      <c r="AG48" s="559"/>
      <c r="AH48" s="559"/>
      <c r="AI48" s="559">
        <f>AE48</f>
        <v>0</v>
      </c>
      <c r="AJ48" s="560"/>
      <c r="AK48" s="559"/>
      <c r="AL48" s="575"/>
      <c r="AM48" s="575"/>
      <c r="AN48" s="572"/>
      <c r="AO48" s="555"/>
      <c r="AP48" s="556"/>
      <c r="AQ48" s="559"/>
      <c r="AR48" s="678"/>
      <c r="AS48" s="559">
        <f>AO48</f>
        <v>0</v>
      </c>
      <c r="AT48" s="678"/>
      <c r="AU48" s="559"/>
      <c r="AV48" s="561"/>
      <c r="AW48" s="561"/>
      <c r="AX48" s="573"/>
      <c r="AY48" s="574"/>
      <c r="AZ48" s="563"/>
      <c r="BA48" s="559"/>
      <c r="BB48" s="559"/>
      <c r="BC48" s="559">
        <f>AY48</f>
        <v>0</v>
      </c>
      <c r="BD48" s="560"/>
      <c r="BE48" s="559"/>
      <c r="BF48" s="575"/>
      <c r="BG48" s="575"/>
      <c r="BH48" s="572"/>
      <c r="BI48" s="555"/>
      <c r="BJ48" s="556"/>
      <c r="BK48" s="559"/>
      <c r="BL48" s="559"/>
      <c r="BM48" s="559">
        <f>BI48</f>
        <v>0</v>
      </c>
      <c r="BN48" s="559"/>
      <c r="BO48" s="559"/>
      <c r="BP48" s="561"/>
      <c r="BQ48" s="561"/>
      <c r="BR48" s="573"/>
      <c r="BS48" s="574"/>
      <c r="BT48" s="563"/>
      <c r="BU48" s="559"/>
      <c r="BV48" s="559"/>
      <c r="BW48" s="559">
        <f>BS48</f>
        <v>0</v>
      </c>
      <c r="BX48" s="560"/>
      <c r="BY48" s="559"/>
      <c r="BZ48" s="575"/>
      <c r="CA48" s="575"/>
      <c r="CB48" s="572"/>
      <c r="CC48" s="555"/>
      <c r="CD48" s="556"/>
      <c r="CE48" s="559"/>
      <c r="CF48" s="559"/>
      <c r="CG48" s="559">
        <f>CC48</f>
        <v>0</v>
      </c>
      <c r="CH48" s="559"/>
      <c r="CI48" s="559"/>
      <c r="CJ48" s="575"/>
      <c r="CK48" s="575"/>
      <c r="CL48" s="572"/>
      <c r="CM48" s="555"/>
      <c r="CN48" s="556"/>
      <c r="CO48" s="559"/>
      <c r="CP48" s="559"/>
      <c r="CQ48" s="559">
        <f>CM48</f>
        <v>0</v>
      </c>
      <c r="CR48" s="560"/>
      <c r="CS48" s="559"/>
      <c r="CT48" s="575"/>
      <c r="CU48" s="575"/>
      <c r="CV48" s="572"/>
      <c r="CW48" s="576"/>
      <c r="CX48" s="576"/>
      <c r="CY48" s="653">
        <f>I48-CZ48-DA48</f>
        <v>0</v>
      </c>
      <c r="CZ48" s="559">
        <v>0</v>
      </c>
      <c r="DA48" s="512"/>
      <c r="DB48" s="502">
        <f>I48</f>
        <v>0</v>
      </c>
      <c r="DC48" s="429"/>
      <c r="DD48" s="133"/>
      <c r="DE48" s="418"/>
      <c r="DF48" s="419"/>
    </row>
    <row r="49" spans="1:110" s="125" customFormat="1" ht="12.75" hidden="1">
      <c r="A49" s="103"/>
      <c r="B49" s="674"/>
      <c r="C49" s="677" t="s">
        <v>148</v>
      </c>
      <c r="D49" s="577"/>
      <c r="E49" s="578"/>
      <c r="F49" s="578"/>
      <c r="G49" s="579"/>
      <c r="H49" s="576"/>
      <c r="I49" s="555">
        <f>U49+AE49+AO49+AY49+BI49+BS49+CC49+CM49</f>
        <v>0</v>
      </c>
      <c r="J49" s="563"/>
      <c r="K49" s="563">
        <f>I49</f>
        <v>0</v>
      </c>
      <c r="L49" s="557"/>
      <c r="M49" s="671"/>
      <c r="N49" s="574"/>
      <c r="O49" s="560"/>
      <c r="P49" s="560"/>
      <c r="Q49" s="560"/>
      <c r="R49" s="560"/>
      <c r="S49" s="560"/>
      <c r="T49" s="651"/>
      <c r="U49" s="555"/>
      <c r="V49" s="556"/>
      <c r="W49" s="559"/>
      <c r="X49" s="559"/>
      <c r="Y49" s="559">
        <f>U49</f>
        <v>0</v>
      </c>
      <c r="Z49" s="559"/>
      <c r="AA49" s="559"/>
      <c r="AB49" s="561"/>
      <c r="AC49" s="561"/>
      <c r="AD49" s="573"/>
      <c r="AE49" s="574"/>
      <c r="AF49" s="563"/>
      <c r="AG49" s="559"/>
      <c r="AH49" s="559"/>
      <c r="AI49" s="559">
        <f>AE49</f>
        <v>0</v>
      </c>
      <c r="AJ49" s="560"/>
      <c r="AK49" s="559"/>
      <c r="AL49" s="575"/>
      <c r="AM49" s="575"/>
      <c r="AN49" s="572"/>
      <c r="AO49" s="555"/>
      <c r="AP49" s="556"/>
      <c r="AQ49" s="559"/>
      <c r="AR49" s="559"/>
      <c r="AS49" s="559">
        <f>AO49</f>
        <v>0</v>
      </c>
      <c r="AT49" s="559"/>
      <c r="AU49" s="559"/>
      <c r="AV49" s="561"/>
      <c r="AW49" s="561"/>
      <c r="AX49" s="573"/>
      <c r="AY49" s="574"/>
      <c r="AZ49" s="563"/>
      <c r="BA49" s="559"/>
      <c r="BB49" s="559"/>
      <c r="BC49" s="559">
        <f>AY49</f>
        <v>0</v>
      </c>
      <c r="BD49" s="560"/>
      <c r="BE49" s="559"/>
      <c r="BF49" s="575"/>
      <c r="BG49" s="575"/>
      <c r="BH49" s="572"/>
      <c r="BI49" s="555"/>
      <c r="BJ49" s="556"/>
      <c r="BK49" s="559"/>
      <c r="BL49" s="559"/>
      <c r="BM49" s="559">
        <f>BI49</f>
        <v>0</v>
      </c>
      <c r="BN49" s="559"/>
      <c r="BO49" s="559"/>
      <c r="BP49" s="561"/>
      <c r="BQ49" s="561"/>
      <c r="BR49" s="573"/>
      <c r="BS49" s="574"/>
      <c r="BT49" s="563"/>
      <c r="BU49" s="559"/>
      <c r="BV49" s="559"/>
      <c r="BW49" s="559">
        <f>BS49</f>
        <v>0</v>
      </c>
      <c r="BX49" s="560"/>
      <c r="BY49" s="559"/>
      <c r="BZ49" s="575"/>
      <c r="CA49" s="575"/>
      <c r="CB49" s="572"/>
      <c r="CC49" s="555"/>
      <c r="CD49" s="556"/>
      <c r="CE49" s="559"/>
      <c r="CF49" s="559"/>
      <c r="CG49" s="559">
        <f>CC49</f>
        <v>0</v>
      </c>
      <c r="CH49" s="559"/>
      <c r="CI49" s="559"/>
      <c r="CJ49" s="575"/>
      <c r="CK49" s="575"/>
      <c r="CL49" s="572"/>
      <c r="CM49" s="555"/>
      <c r="CN49" s="556"/>
      <c r="CO49" s="559"/>
      <c r="CP49" s="559"/>
      <c r="CQ49" s="559">
        <f>CM49</f>
        <v>0</v>
      </c>
      <c r="CR49" s="560"/>
      <c r="CS49" s="559"/>
      <c r="CT49" s="575"/>
      <c r="CU49" s="575"/>
      <c r="CV49" s="572"/>
      <c r="CW49" s="576"/>
      <c r="CX49" s="576"/>
      <c r="CY49" s="653">
        <f>I49-CZ49-DA49</f>
        <v>0</v>
      </c>
      <c r="CZ49" s="559">
        <v>0</v>
      </c>
      <c r="DA49" s="512"/>
      <c r="DB49" s="428">
        <f t="shared" si="32"/>
        <v>0</v>
      </c>
      <c r="DC49" s="300">
        <v>0</v>
      </c>
      <c r="DD49" s="392">
        <f>SUM(DB47:DB49)-DC49</f>
        <v>0</v>
      </c>
      <c r="DE49" s="310">
        <f>CZ47+DA47+CZ49+DA49-DD49</f>
        <v>0</v>
      </c>
      <c r="DF49" s="292" t="s">
        <v>214</v>
      </c>
    </row>
    <row r="50" spans="1:110" s="125" customFormat="1" ht="13.5" hidden="1" thickBot="1">
      <c r="A50" s="103"/>
      <c r="B50" s="679"/>
      <c r="C50" s="680"/>
      <c r="D50" s="645"/>
      <c r="E50" s="681"/>
      <c r="F50" s="681"/>
      <c r="G50" s="648"/>
      <c r="H50" s="649"/>
      <c r="I50" s="682"/>
      <c r="J50" s="683"/>
      <c r="K50" s="681"/>
      <c r="L50" s="684"/>
      <c r="M50" s="685"/>
      <c r="N50" s="682"/>
      <c r="O50" s="681"/>
      <c r="P50" s="681"/>
      <c r="Q50" s="681"/>
      <c r="R50" s="681"/>
      <c r="S50" s="681"/>
      <c r="T50" s="686"/>
      <c r="U50" s="682"/>
      <c r="V50" s="683"/>
      <c r="W50" s="681"/>
      <c r="X50" s="681"/>
      <c r="Y50" s="560"/>
      <c r="Z50" s="560"/>
      <c r="AA50" s="560"/>
      <c r="AB50" s="561"/>
      <c r="AC50" s="561"/>
      <c r="AD50" s="573"/>
      <c r="AE50" s="574"/>
      <c r="AF50" s="563"/>
      <c r="AG50" s="560"/>
      <c r="AH50" s="560"/>
      <c r="AI50" s="560"/>
      <c r="AJ50" s="560"/>
      <c r="AK50" s="560"/>
      <c r="AL50" s="561"/>
      <c r="AM50" s="561"/>
      <c r="AN50" s="573"/>
      <c r="AO50" s="682"/>
      <c r="AP50" s="683"/>
      <c r="AQ50" s="681"/>
      <c r="AR50" s="681"/>
      <c r="AS50" s="560"/>
      <c r="AT50" s="560"/>
      <c r="AU50" s="560"/>
      <c r="AV50" s="561"/>
      <c r="AW50" s="561"/>
      <c r="AX50" s="573"/>
      <c r="AY50" s="574"/>
      <c r="AZ50" s="563"/>
      <c r="BA50" s="560"/>
      <c r="BB50" s="560"/>
      <c r="BC50" s="560"/>
      <c r="BD50" s="560"/>
      <c r="BE50" s="560"/>
      <c r="BF50" s="561"/>
      <c r="BG50" s="561"/>
      <c r="BH50" s="573"/>
      <c r="BI50" s="682"/>
      <c r="BJ50" s="683"/>
      <c r="BK50" s="681"/>
      <c r="BL50" s="681"/>
      <c r="BM50" s="560"/>
      <c r="BN50" s="560"/>
      <c r="BO50" s="560"/>
      <c r="BP50" s="561"/>
      <c r="BQ50" s="561"/>
      <c r="BR50" s="573"/>
      <c r="BS50" s="574"/>
      <c r="BT50" s="563"/>
      <c r="BU50" s="560"/>
      <c r="BV50" s="560"/>
      <c r="BW50" s="560"/>
      <c r="BX50" s="560"/>
      <c r="BY50" s="560"/>
      <c r="BZ50" s="561"/>
      <c r="CA50" s="561"/>
      <c r="CB50" s="573"/>
      <c r="CC50" s="574"/>
      <c r="CD50" s="563"/>
      <c r="CE50" s="560"/>
      <c r="CF50" s="560"/>
      <c r="CG50" s="560"/>
      <c r="CH50" s="560"/>
      <c r="CI50" s="560"/>
      <c r="CJ50" s="561"/>
      <c r="CK50" s="561"/>
      <c r="CL50" s="573"/>
      <c r="CM50" s="574"/>
      <c r="CN50" s="563"/>
      <c r="CO50" s="560"/>
      <c r="CP50" s="560"/>
      <c r="CQ50" s="560"/>
      <c r="CR50" s="560"/>
      <c r="CS50" s="560"/>
      <c r="CT50" s="561"/>
      <c r="CU50" s="561"/>
      <c r="CV50" s="573"/>
      <c r="CW50" s="570"/>
      <c r="CX50" s="570"/>
      <c r="CY50" s="687"/>
      <c r="CZ50" s="673"/>
      <c r="DA50" s="655"/>
      <c r="DB50" s="417"/>
      <c r="DC50" s="401"/>
      <c r="DD50" s="420"/>
      <c r="DE50" s="418"/>
      <c r="DF50" s="419"/>
    </row>
    <row r="51" spans="1:110" s="125" customFormat="1" ht="26.25" thickBot="1">
      <c r="A51" s="103"/>
      <c r="B51" s="636" t="s">
        <v>249</v>
      </c>
      <c r="C51" s="637" t="s">
        <v>250</v>
      </c>
      <c r="D51" s="638" t="s">
        <v>94</v>
      </c>
      <c r="E51" s="639" t="s">
        <v>38</v>
      </c>
      <c r="F51" s="639" t="s">
        <v>97</v>
      </c>
      <c r="G51" s="640"/>
      <c r="H51" s="641"/>
      <c r="I51" s="642">
        <f>SUM(I52:I56)</f>
        <v>174</v>
      </c>
      <c r="J51" s="688">
        <f>SUM(J52:J56)</f>
        <v>30</v>
      </c>
      <c r="K51" s="688">
        <f>SUM(K52:K56)</f>
        <v>0</v>
      </c>
      <c r="L51" s="689"/>
      <c r="M51" s="690">
        <f aca="true" t="shared" si="33" ref="M51:T51">SUM(M52:M56)</f>
        <v>0</v>
      </c>
      <c r="N51" s="642">
        <f t="shared" si="33"/>
        <v>144</v>
      </c>
      <c r="O51" s="688">
        <f t="shared" si="33"/>
        <v>84</v>
      </c>
      <c r="P51" s="688">
        <f t="shared" si="33"/>
        <v>56</v>
      </c>
      <c r="Q51" s="688">
        <f t="shared" si="33"/>
        <v>0</v>
      </c>
      <c r="R51" s="688">
        <f t="shared" si="33"/>
        <v>4</v>
      </c>
      <c r="S51" s="688">
        <f t="shared" si="33"/>
        <v>0</v>
      </c>
      <c r="T51" s="691">
        <f t="shared" si="33"/>
        <v>0</v>
      </c>
      <c r="U51" s="642"/>
      <c r="V51" s="692"/>
      <c r="W51" s="688"/>
      <c r="X51" s="688"/>
      <c r="Y51" s="693"/>
      <c r="Z51" s="693"/>
      <c r="AA51" s="693"/>
      <c r="AB51" s="694"/>
      <c r="AC51" s="694"/>
      <c r="AD51" s="695"/>
      <c r="AE51" s="696"/>
      <c r="AF51" s="697"/>
      <c r="AG51" s="693"/>
      <c r="AH51" s="693"/>
      <c r="AI51" s="693"/>
      <c r="AJ51" s="693"/>
      <c r="AK51" s="693"/>
      <c r="AL51" s="694"/>
      <c r="AM51" s="694"/>
      <c r="AN51" s="695"/>
      <c r="AO51" s="642"/>
      <c r="AP51" s="692"/>
      <c r="AQ51" s="688"/>
      <c r="AR51" s="688"/>
      <c r="AS51" s="693"/>
      <c r="AT51" s="693"/>
      <c r="AU51" s="693"/>
      <c r="AV51" s="694"/>
      <c r="AW51" s="694"/>
      <c r="AX51" s="695"/>
      <c r="AY51" s="696"/>
      <c r="AZ51" s="697"/>
      <c r="BA51" s="693"/>
      <c r="BB51" s="693"/>
      <c r="BC51" s="693"/>
      <c r="BD51" s="693"/>
      <c r="BE51" s="693"/>
      <c r="BF51" s="694"/>
      <c r="BG51" s="694"/>
      <c r="BH51" s="695"/>
      <c r="BI51" s="642"/>
      <c r="BJ51" s="692"/>
      <c r="BK51" s="688"/>
      <c r="BL51" s="688"/>
      <c r="BM51" s="693"/>
      <c r="BN51" s="693"/>
      <c r="BO51" s="693"/>
      <c r="BP51" s="694"/>
      <c r="BQ51" s="694"/>
      <c r="BR51" s="695"/>
      <c r="BS51" s="696"/>
      <c r="BT51" s="697"/>
      <c r="BU51" s="693"/>
      <c r="BV51" s="693"/>
      <c r="BW51" s="693"/>
      <c r="BX51" s="693"/>
      <c r="BY51" s="693"/>
      <c r="BZ51" s="694"/>
      <c r="CA51" s="694"/>
      <c r="CB51" s="695"/>
      <c r="CC51" s="696"/>
      <c r="CD51" s="697"/>
      <c r="CE51" s="693"/>
      <c r="CF51" s="693"/>
      <c r="CG51" s="693"/>
      <c r="CH51" s="693"/>
      <c r="CI51" s="693"/>
      <c r="CJ51" s="694"/>
      <c r="CK51" s="694"/>
      <c r="CL51" s="695"/>
      <c r="CM51" s="696"/>
      <c r="CN51" s="697"/>
      <c r="CO51" s="693"/>
      <c r="CP51" s="693"/>
      <c r="CQ51" s="693"/>
      <c r="CR51" s="693"/>
      <c r="CS51" s="693"/>
      <c r="CT51" s="694"/>
      <c r="CU51" s="694"/>
      <c r="CV51" s="695"/>
      <c r="CW51" s="698"/>
      <c r="CX51" s="698"/>
      <c r="CY51" s="699">
        <f>SUM(CY52:CY56)</f>
        <v>144</v>
      </c>
      <c r="CZ51" s="700">
        <f>SUM(CZ52:CZ56)</f>
        <v>30</v>
      </c>
      <c r="DA51" s="643">
        <f>SUM(DA52:DA56)</f>
        <v>0</v>
      </c>
      <c r="DB51" s="234">
        <f t="shared" si="32"/>
        <v>174</v>
      </c>
      <c r="DC51" s="447">
        <v>144</v>
      </c>
      <c r="DD51" s="161">
        <f>DB51-DC51</f>
        <v>30</v>
      </c>
      <c r="DE51" s="310"/>
      <c r="DF51" s="419"/>
    </row>
    <row r="52" spans="1:110" s="125" customFormat="1" ht="12.75">
      <c r="A52" s="103"/>
      <c r="B52" s="701" t="s">
        <v>251</v>
      </c>
      <c r="C52" s="702" t="s">
        <v>303</v>
      </c>
      <c r="D52" s="703"/>
      <c r="E52" s="704">
        <v>3</v>
      </c>
      <c r="F52" s="704"/>
      <c r="G52" s="648"/>
      <c r="H52" s="649"/>
      <c r="I52" s="555">
        <f>N52+J52+S52</f>
        <v>84</v>
      </c>
      <c r="J52" s="556">
        <f>W52+AG52+AQ52+BA52+BK52+BU52+CE52+CO52</f>
        <v>12</v>
      </c>
      <c r="K52" s="556"/>
      <c r="L52" s="571"/>
      <c r="M52" s="650"/>
      <c r="N52" s="555">
        <f aca="true" t="shared" si="34" ref="N52:R54">Y52+AI52+AS52+BC52+BM52+BW52+CG52+CQ52</f>
        <v>72</v>
      </c>
      <c r="O52" s="559">
        <f t="shared" si="34"/>
        <v>44</v>
      </c>
      <c r="P52" s="559">
        <f t="shared" si="34"/>
        <v>28</v>
      </c>
      <c r="Q52" s="559">
        <f t="shared" si="34"/>
        <v>0</v>
      </c>
      <c r="R52" s="559">
        <f t="shared" si="34"/>
        <v>0</v>
      </c>
      <c r="S52" s="560"/>
      <c r="T52" s="651">
        <f>X52+AH52+AR52+BB52+BL52+BV52+CF52+CP52</f>
        <v>0</v>
      </c>
      <c r="U52" s="574"/>
      <c r="V52" s="563"/>
      <c r="W52" s="559"/>
      <c r="X52" s="559"/>
      <c r="Y52" s="559"/>
      <c r="Z52" s="560"/>
      <c r="AA52" s="559"/>
      <c r="AB52" s="561"/>
      <c r="AC52" s="561"/>
      <c r="AD52" s="573"/>
      <c r="AE52" s="574"/>
      <c r="AF52" s="563"/>
      <c r="AG52" s="559"/>
      <c r="AH52" s="559"/>
      <c r="AI52" s="559"/>
      <c r="AJ52" s="560"/>
      <c r="AK52" s="559"/>
      <c r="AL52" s="561"/>
      <c r="AM52" s="561"/>
      <c r="AN52" s="573"/>
      <c r="AO52" s="574">
        <v>84</v>
      </c>
      <c r="AP52" s="563"/>
      <c r="AQ52" s="559">
        <f>AO52-AS52</f>
        <v>12</v>
      </c>
      <c r="AR52" s="559"/>
      <c r="AS52" s="559">
        <f>ROUND(0.86*AO52,0)</f>
        <v>72</v>
      </c>
      <c r="AT52" s="560">
        <f>AS52-SUM(AU52:AW52)</f>
        <v>44</v>
      </c>
      <c r="AU52" s="559">
        <v>28</v>
      </c>
      <c r="AV52" s="561"/>
      <c r="AW52" s="561"/>
      <c r="AX52" s="573"/>
      <c r="AY52" s="574"/>
      <c r="AZ52" s="563"/>
      <c r="BA52" s="559"/>
      <c r="BB52" s="559"/>
      <c r="BC52" s="559"/>
      <c r="BD52" s="560"/>
      <c r="BE52" s="559"/>
      <c r="BF52" s="561"/>
      <c r="BG52" s="561"/>
      <c r="BH52" s="573"/>
      <c r="BI52" s="574"/>
      <c r="BJ52" s="563"/>
      <c r="BK52" s="559"/>
      <c r="BL52" s="559"/>
      <c r="BM52" s="559"/>
      <c r="BN52" s="560"/>
      <c r="BO52" s="559"/>
      <c r="BP52" s="561"/>
      <c r="BQ52" s="561"/>
      <c r="BR52" s="573"/>
      <c r="BS52" s="574"/>
      <c r="BT52" s="563"/>
      <c r="BU52" s="559"/>
      <c r="BV52" s="559"/>
      <c r="BW52" s="559"/>
      <c r="BX52" s="560"/>
      <c r="BY52" s="559"/>
      <c r="BZ52" s="561"/>
      <c r="CA52" s="561"/>
      <c r="CB52" s="573"/>
      <c r="CC52" s="574"/>
      <c r="CD52" s="563"/>
      <c r="CE52" s="559"/>
      <c r="CF52" s="559"/>
      <c r="CG52" s="559"/>
      <c r="CH52" s="560"/>
      <c r="CI52" s="559"/>
      <c r="CJ52" s="561"/>
      <c r="CK52" s="561"/>
      <c r="CL52" s="573"/>
      <c r="CM52" s="574"/>
      <c r="CN52" s="563"/>
      <c r="CO52" s="559"/>
      <c r="CP52" s="559"/>
      <c r="CQ52" s="559"/>
      <c r="CR52" s="560"/>
      <c r="CS52" s="559"/>
      <c r="CT52" s="561"/>
      <c r="CU52" s="561"/>
      <c r="CV52" s="573"/>
      <c r="CW52" s="570"/>
      <c r="CX52" s="570"/>
      <c r="CY52" s="653">
        <f>I52-CZ52-DA52</f>
        <v>72</v>
      </c>
      <c r="CZ52" s="654">
        <v>12</v>
      </c>
      <c r="DA52" s="655"/>
      <c r="DB52" s="234">
        <f t="shared" si="32"/>
        <v>84</v>
      </c>
      <c r="DC52" s="483">
        <v>72</v>
      </c>
      <c r="DD52" s="240">
        <f>DB52-DC52</f>
        <v>12</v>
      </c>
      <c r="DE52" s="310">
        <f>CZ52+DA52-DD52</f>
        <v>0</v>
      </c>
      <c r="DF52" s="419"/>
    </row>
    <row r="53" spans="1:110" s="125" customFormat="1" ht="38.25">
      <c r="A53" s="103"/>
      <c r="B53" s="705" t="s">
        <v>252</v>
      </c>
      <c r="C53" s="657" t="s">
        <v>304</v>
      </c>
      <c r="D53" s="703"/>
      <c r="E53" s="704">
        <v>4</v>
      </c>
      <c r="F53" s="704"/>
      <c r="G53" s="648"/>
      <c r="H53" s="649"/>
      <c r="I53" s="555">
        <f>N53+J53+S53</f>
        <v>44</v>
      </c>
      <c r="J53" s="556">
        <f>W53+AG53+AQ53+BA53+BK53+BU53+CE53+CO53</f>
        <v>8</v>
      </c>
      <c r="K53" s="556"/>
      <c r="L53" s="571"/>
      <c r="M53" s="650">
        <f>V53+AF53+AP53+AZ53+BJ53+BT53+CD53+CN53</f>
        <v>0</v>
      </c>
      <c r="N53" s="555">
        <f>Y53+AI53+AS53+BC53+BM53+BW53+CG53+CQ53</f>
        <v>36</v>
      </c>
      <c r="O53" s="559">
        <f t="shared" si="34"/>
        <v>20</v>
      </c>
      <c r="P53" s="559">
        <f t="shared" si="34"/>
        <v>14</v>
      </c>
      <c r="Q53" s="559">
        <f t="shared" si="34"/>
        <v>0</v>
      </c>
      <c r="R53" s="559">
        <f t="shared" si="34"/>
        <v>2</v>
      </c>
      <c r="S53" s="560"/>
      <c r="T53" s="651">
        <f>X53+AH53+AR53+BB53+BL53+BV53+CF53+CP53</f>
        <v>0</v>
      </c>
      <c r="U53" s="574"/>
      <c r="V53" s="563"/>
      <c r="W53" s="559"/>
      <c r="X53" s="559"/>
      <c r="Y53" s="559"/>
      <c r="Z53" s="560"/>
      <c r="AA53" s="559"/>
      <c r="AB53" s="561"/>
      <c r="AC53" s="561"/>
      <c r="AD53" s="573"/>
      <c r="AE53" s="574"/>
      <c r="AF53" s="563"/>
      <c r="AG53" s="559"/>
      <c r="AH53" s="559"/>
      <c r="AI53" s="559"/>
      <c r="AJ53" s="560"/>
      <c r="AK53" s="559"/>
      <c r="AL53" s="561"/>
      <c r="AM53" s="561"/>
      <c r="AN53" s="573"/>
      <c r="AO53" s="574"/>
      <c r="AP53" s="563"/>
      <c r="AQ53" s="559"/>
      <c r="AR53" s="559"/>
      <c r="AS53" s="559"/>
      <c r="AT53" s="560"/>
      <c r="AU53" s="559"/>
      <c r="AV53" s="561"/>
      <c r="AW53" s="561"/>
      <c r="AX53" s="573"/>
      <c r="AY53" s="574">
        <v>44</v>
      </c>
      <c r="AZ53" s="563"/>
      <c r="BA53" s="559">
        <f>AY53-BC53</f>
        <v>8</v>
      </c>
      <c r="BB53" s="559"/>
      <c r="BC53" s="559">
        <f>ROUND(0.82*AY53,0)</f>
        <v>36</v>
      </c>
      <c r="BD53" s="560">
        <f>BC53-SUM(BE53:BG53)</f>
        <v>20</v>
      </c>
      <c r="BE53" s="559">
        <v>14</v>
      </c>
      <c r="BF53" s="561"/>
      <c r="BG53" s="561">
        <v>2</v>
      </c>
      <c r="BH53" s="573"/>
      <c r="BI53" s="574"/>
      <c r="BJ53" s="563"/>
      <c r="BK53" s="559"/>
      <c r="BL53" s="559"/>
      <c r="BM53" s="559"/>
      <c r="BN53" s="560"/>
      <c r="BO53" s="559"/>
      <c r="BP53" s="561"/>
      <c r="BQ53" s="561"/>
      <c r="BR53" s="573"/>
      <c r="BS53" s="574"/>
      <c r="BT53" s="563"/>
      <c r="BU53" s="559"/>
      <c r="BV53" s="559"/>
      <c r="BW53" s="559"/>
      <c r="BX53" s="560"/>
      <c r="BY53" s="559"/>
      <c r="BZ53" s="561"/>
      <c r="CA53" s="561"/>
      <c r="CB53" s="573"/>
      <c r="CC53" s="574"/>
      <c r="CD53" s="563"/>
      <c r="CE53" s="559"/>
      <c r="CF53" s="559"/>
      <c r="CG53" s="559"/>
      <c r="CH53" s="560"/>
      <c r="CI53" s="559"/>
      <c r="CJ53" s="561"/>
      <c r="CK53" s="561"/>
      <c r="CL53" s="573"/>
      <c r="CM53" s="574"/>
      <c r="CN53" s="563"/>
      <c r="CO53" s="559"/>
      <c r="CP53" s="559"/>
      <c r="CQ53" s="559"/>
      <c r="CR53" s="560"/>
      <c r="CS53" s="559"/>
      <c r="CT53" s="561"/>
      <c r="CU53" s="561"/>
      <c r="CV53" s="573"/>
      <c r="CW53" s="570"/>
      <c r="CX53" s="570"/>
      <c r="CY53" s="653">
        <f>I53-CZ53-DA53</f>
        <v>36</v>
      </c>
      <c r="CZ53" s="654">
        <v>8</v>
      </c>
      <c r="DA53" s="655"/>
      <c r="DB53" s="234">
        <f t="shared" si="32"/>
        <v>44</v>
      </c>
      <c r="DC53" s="483">
        <v>36</v>
      </c>
      <c r="DD53" s="240">
        <f>DB53-DC53</f>
        <v>8</v>
      </c>
      <c r="DE53" s="310">
        <f>CZ53+DA53-DD53</f>
        <v>0</v>
      </c>
      <c r="DF53" s="419"/>
    </row>
    <row r="54" spans="1:110" s="125" customFormat="1" ht="25.5">
      <c r="A54" s="103"/>
      <c r="B54" s="705" t="s">
        <v>289</v>
      </c>
      <c r="C54" s="657" t="s">
        <v>305</v>
      </c>
      <c r="D54" s="703"/>
      <c r="E54" s="704">
        <v>3</v>
      </c>
      <c r="F54" s="704"/>
      <c r="G54" s="648"/>
      <c r="H54" s="649"/>
      <c r="I54" s="555">
        <f>N54+J54+S54</f>
        <v>46</v>
      </c>
      <c r="J54" s="556">
        <f>W54+AG54+AQ54+BA54+BK54+BU54+CE54+CO54</f>
        <v>10</v>
      </c>
      <c r="K54" s="556"/>
      <c r="L54" s="571"/>
      <c r="M54" s="650">
        <f>V54+AF54+AP54+AZ54+BJ54+BT54+CD54+CN54</f>
        <v>0</v>
      </c>
      <c r="N54" s="555">
        <f t="shared" si="34"/>
        <v>36</v>
      </c>
      <c r="O54" s="559">
        <f t="shared" si="34"/>
        <v>20</v>
      </c>
      <c r="P54" s="559">
        <f t="shared" si="34"/>
        <v>14</v>
      </c>
      <c r="Q54" s="559">
        <f t="shared" si="34"/>
        <v>0</v>
      </c>
      <c r="R54" s="559">
        <f t="shared" si="34"/>
        <v>2</v>
      </c>
      <c r="S54" s="560"/>
      <c r="T54" s="651">
        <f>X54+AH54+AR54+BB54+BL54+BV54+CF54+CP54</f>
        <v>0</v>
      </c>
      <c r="U54" s="574"/>
      <c r="V54" s="563"/>
      <c r="W54" s="559"/>
      <c r="X54" s="559"/>
      <c r="Y54" s="559"/>
      <c r="Z54" s="560"/>
      <c r="AA54" s="559"/>
      <c r="AB54" s="561"/>
      <c r="AC54" s="561"/>
      <c r="AD54" s="573"/>
      <c r="AE54" s="574"/>
      <c r="AF54" s="563"/>
      <c r="AG54" s="559"/>
      <c r="AH54" s="559"/>
      <c r="AI54" s="559"/>
      <c r="AJ54" s="560"/>
      <c r="AK54" s="559"/>
      <c r="AL54" s="561"/>
      <c r="AM54" s="561"/>
      <c r="AN54" s="573"/>
      <c r="AO54" s="574">
        <v>46</v>
      </c>
      <c r="AP54" s="563"/>
      <c r="AQ54" s="559">
        <f>AO54-AS54</f>
        <v>10</v>
      </c>
      <c r="AR54" s="559"/>
      <c r="AS54" s="559">
        <f>ROUND(0.78*AO54,0)</f>
        <v>36</v>
      </c>
      <c r="AT54" s="560">
        <f>AS54-SUM(AU54:AW54)</f>
        <v>20</v>
      </c>
      <c r="AU54" s="559">
        <v>14</v>
      </c>
      <c r="AV54" s="561"/>
      <c r="AW54" s="561">
        <v>2</v>
      </c>
      <c r="AX54" s="573"/>
      <c r="AY54" s="574"/>
      <c r="AZ54" s="563"/>
      <c r="BA54" s="559"/>
      <c r="BB54" s="559"/>
      <c r="BC54" s="559"/>
      <c r="BD54" s="560"/>
      <c r="BE54" s="559"/>
      <c r="BF54" s="561"/>
      <c r="BG54" s="561"/>
      <c r="BH54" s="573"/>
      <c r="BI54" s="574"/>
      <c r="BJ54" s="563"/>
      <c r="BK54" s="559"/>
      <c r="BL54" s="559"/>
      <c r="BM54" s="559"/>
      <c r="BN54" s="560"/>
      <c r="BO54" s="559"/>
      <c r="BP54" s="561"/>
      <c r="BQ54" s="561"/>
      <c r="BR54" s="573"/>
      <c r="BS54" s="574"/>
      <c r="BT54" s="563"/>
      <c r="BU54" s="559"/>
      <c r="BV54" s="559"/>
      <c r="BW54" s="559"/>
      <c r="BX54" s="560"/>
      <c r="BY54" s="559"/>
      <c r="BZ54" s="561"/>
      <c r="CA54" s="561"/>
      <c r="CB54" s="573"/>
      <c r="CC54" s="574"/>
      <c r="CD54" s="563"/>
      <c r="CE54" s="559"/>
      <c r="CF54" s="559"/>
      <c r="CG54" s="559"/>
      <c r="CH54" s="560"/>
      <c r="CI54" s="559"/>
      <c r="CJ54" s="561"/>
      <c r="CK54" s="561"/>
      <c r="CL54" s="573"/>
      <c r="CM54" s="574"/>
      <c r="CN54" s="563"/>
      <c r="CO54" s="559"/>
      <c r="CP54" s="559"/>
      <c r="CQ54" s="559"/>
      <c r="CR54" s="560"/>
      <c r="CS54" s="559"/>
      <c r="CT54" s="561"/>
      <c r="CU54" s="561"/>
      <c r="CV54" s="573"/>
      <c r="CW54" s="570"/>
      <c r="CX54" s="570"/>
      <c r="CY54" s="653">
        <f>I54-CZ54-DA54</f>
        <v>36</v>
      </c>
      <c r="CZ54" s="654">
        <v>10</v>
      </c>
      <c r="DA54" s="655"/>
      <c r="DB54" s="234">
        <f t="shared" si="32"/>
        <v>46</v>
      </c>
      <c r="DC54" s="483">
        <v>36</v>
      </c>
      <c r="DD54" s="240">
        <f>DB54-DC54</f>
        <v>10</v>
      </c>
      <c r="DE54" s="310">
        <f>CZ54+DA54-DD54</f>
        <v>0</v>
      </c>
      <c r="DF54" s="419"/>
    </row>
    <row r="55" spans="1:110" s="125" customFormat="1" ht="12.75" hidden="1">
      <c r="A55" s="103"/>
      <c r="B55" s="705"/>
      <c r="C55" s="657"/>
      <c r="D55" s="703"/>
      <c r="E55" s="704"/>
      <c r="F55" s="704"/>
      <c r="G55" s="648"/>
      <c r="H55" s="649"/>
      <c r="I55" s="555"/>
      <c r="J55" s="556"/>
      <c r="K55" s="556"/>
      <c r="L55" s="571"/>
      <c r="M55" s="650"/>
      <c r="N55" s="555"/>
      <c r="O55" s="559"/>
      <c r="P55" s="559"/>
      <c r="Q55" s="559"/>
      <c r="R55" s="559"/>
      <c r="S55" s="560"/>
      <c r="T55" s="651">
        <f>X55+AH55+AR55+BB55+BL55+BV55+CF55+CP55</f>
        <v>0</v>
      </c>
      <c r="U55" s="574"/>
      <c r="V55" s="563"/>
      <c r="W55" s="559"/>
      <c r="X55" s="559"/>
      <c r="Y55" s="559"/>
      <c r="Z55" s="560"/>
      <c r="AA55" s="559"/>
      <c r="AB55" s="561"/>
      <c r="AC55" s="561"/>
      <c r="AD55" s="573"/>
      <c r="AE55" s="574"/>
      <c r="AF55" s="563"/>
      <c r="AG55" s="559"/>
      <c r="AH55" s="559"/>
      <c r="AI55" s="559"/>
      <c r="AJ55" s="560"/>
      <c r="AK55" s="559"/>
      <c r="AL55" s="561"/>
      <c r="AM55" s="561"/>
      <c r="AN55" s="573"/>
      <c r="AO55" s="574"/>
      <c r="AP55" s="563"/>
      <c r="AQ55" s="559"/>
      <c r="AR55" s="559"/>
      <c r="AS55" s="559"/>
      <c r="AT55" s="560"/>
      <c r="AU55" s="559"/>
      <c r="AV55" s="561"/>
      <c r="AW55" s="561"/>
      <c r="AX55" s="573"/>
      <c r="AY55" s="574"/>
      <c r="AZ55" s="563"/>
      <c r="BA55" s="559"/>
      <c r="BB55" s="559"/>
      <c r="BC55" s="559"/>
      <c r="BD55" s="560"/>
      <c r="BE55" s="559"/>
      <c r="BF55" s="561"/>
      <c r="BG55" s="561"/>
      <c r="BH55" s="573"/>
      <c r="BI55" s="574"/>
      <c r="BJ55" s="563"/>
      <c r="BK55" s="559"/>
      <c r="BL55" s="559"/>
      <c r="BM55" s="559"/>
      <c r="BN55" s="560"/>
      <c r="BO55" s="559"/>
      <c r="BP55" s="561"/>
      <c r="BQ55" s="561"/>
      <c r="BR55" s="573"/>
      <c r="BS55" s="574"/>
      <c r="BT55" s="563"/>
      <c r="BU55" s="559"/>
      <c r="BV55" s="559"/>
      <c r="BW55" s="559"/>
      <c r="BX55" s="560"/>
      <c r="BY55" s="559"/>
      <c r="BZ55" s="561"/>
      <c r="CA55" s="561"/>
      <c r="CB55" s="573"/>
      <c r="CC55" s="574"/>
      <c r="CD55" s="563"/>
      <c r="CE55" s="559"/>
      <c r="CF55" s="559"/>
      <c r="CG55" s="559"/>
      <c r="CH55" s="560"/>
      <c r="CI55" s="559"/>
      <c r="CJ55" s="561"/>
      <c r="CK55" s="561"/>
      <c r="CL55" s="573"/>
      <c r="CM55" s="574"/>
      <c r="CN55" s="563"/>
      <c r="CO55" s="559"/>
      <c r="CP55" s="559"/>
      <c r="CQ55" s="559"/>
      <c r="CR55" s="560"/>
      <c r="CS55" s="559"/>
      <c r="CT55" s="561"/>
      <c r="CU55" s="561"/>
      <c r="CV55" s="573"/>
      <c r="CW55" s="570"/>
      <c r="CX55" s="570"/>
      <c r="CY55" s="653">
        <f>I55-CZ55-DA55</f>
        <v>0</v>
      </c>
      <c r="CZ55" s="654"/>
      <c r="DA55" s="655"/>
      <c r="DB55" s="234">
        <f t="shared" si="32"/>
        <v>0</v>
      </c>
      <c r="DC55" s="483"/>
      <c r="DD55" s="240">
        <f>DB55-DC55</f>
        <v>0</v>
      </c>
      <c r="DE55" s="310">
        <f>CZ55+DA55-DD55</f>
        <v>0</v>
      </c>
      <c r="DF55" s="419"/>
    </row>
    <row r="56" spans="1:110" s="125" customFormat="1" ht="13.5" thickBot="1">
      <c r="A56" s="103"/>
      <c r="B56" s="705"/>
      <c r="C56" s="657"/>
      <c r="D56" s="645"/>
      <c r="E56" s="681"/>
      <c r="F56" s="681"/>
      <c r="G56" s="648"/>
      <c r="H56" s="649"/>
      <c r="I56" s="555"/>
      <c r="J56" s="563"/>
      <c r="K56" s="563"/>
      <c r="L56" s="557"/>
      <c r="M56" s="671"/>
      <c r="N56" s="574"/>
      <c r="O56" s="560"/>
      <c r="P56" s="560"/>
      <c r="Q56" s="560"/>
      <c r="R56" s="560"/>
      <c r="S56" s="560"/>
      <c r="T56" s="672"/>
      <c r="U56" s="574"/>
      <c r="V56" s="563"/>
      <c r="W56" s="559"/>
      <c r="X56" s="559"/>
      <c r="Y56" s="559"/>
      <c r="Z56" s="560"/>
      <c r="AA56" s="559"/>
      <c r="AB56" s="561"/>
      <c r="AC56" s="561"/>
      <c r="AD56" s="573"/>
      <c r="AE56" s="574"/>
      <c r="AF56" s="563"/>
      <c r="AG56" s="559"/>
      <c r="AH56" s="559"/>
      <c r="AI56" s="559"/>
      <c r="AJ56" s="560"/>
      <c r="AK56" s="559"/>
      <c r="AL56" s="561"/>
      <c r="AM56" s="561"/>
      <c r="AN56" s="573"/>
      <c r="AO56" s="574"/>
      <c r="AP56" s="563"/>
      <c r="AQ56" s="559"/>
      <c r="AR56" s="559"/>
      <c r="AS56" s="559"/>
      <c r="AT56" s="560"/>
      <c r="AU56" s="559"/>
      <c r="AV56" s="561"/>
      <c r="AW56" s="561"/>
      <c r="AX56" s="573"/>
      <c r="AY56" s="574"/>
      <c r="AZ56" s="563"/>
      <c r="BA56" s="559"/>
      <c r="BB56" s="559"/>
      <c r="BC56" s="559"/>
      <c r="BD56" s="560"/>
      <c r="BE56" s="559"/>
      <c r="BF56" s="561"/>
      <c r="BG56" s="561"/>
      <c r="BH56" s="573"/>
      <c r="BI56" s="574"/>
      <c r="BJ56" s="563"/>
      <c r="BK56" s="559"/>
      <c r="BL56" s="559"/>
      <c r="BM56" s="559"/>
      <c r="BN56" s="560"/>
      <c r="BO56" s="559"/>
      <c r="BP56" s="561"/>
      <c r="BQ56" s="561"/>
      <c r="BR56" s="573"/>
      <c r="BS56" s="574"/>
      <c r="BT56" s="563"/>
      <c r="BU56" s="559"/>
      <c r="BV56" s="559"/>
      <c r="BW56" s="559"/>
      <c r="BX56" s="560"/>
      <c r="BY56" s="559"/>
      <c r="BZ56" s="561"/>
      <c r="CA56" s="561"/>
      <c r="CB56" s="573"/>
      <c r="CC56" s="574"/>
      <c r="CD56" s="563"/>
      <c r="CE56" s="559"/>
      <c r="CF56" s="559"/>
      <c r="CG56" s="559"/>
      <c r="CH56" s="560"/>
      <c r="CI56" s="559"/>
      <c r="CJ56" s="561"/>
      <c r="CK56" s="561"/>
      <c r="CL56" s="573"/>
      <c r="CM56" s="574"/>
      <c r="CN56" s="563"/>
      <c r="CO56" s="559"/>
      <c r="CP56" s="559"/>
      <c r="CQ56" s="559"/>
      <c r="CR56" s="560"/>
      <c r="CS56" s="559"/>
      <c r="CT56" s="561"/>
      <c r="CU56" s="561"/>
      <c r="CV56" s="573"/>
      <c r="CW56" s="570"/>
      <c r="CX56" s="570"/>
      <c r="CY56" s="653"/>
      <c r="CZ56" s="654"/>
      <c r="DA56" s="655"/>
      <c r="DB56" s="234"/>
      <c r="DC56" s="401"/>
      <c r="DD56" s="392" t="e">
        <f>SUM(M52:M55)-#REF!-#REF!</f>
        <v>#REF!</v>
      </c>
      <c r="DE56" s="295" t="s">
        <v>218</v>
      </c>
      <c r="DF56" s="419"/>
    </row>
    <row r="57" spans="2:114" ht="27.75" customHeight="1" thickBot="1">
      <c r="B57" s="636" t="s">
        <v>43</v>
      </c>
      <c r="C57" s="637" t="s">
        <v>55</v>
      </c>
      <c r="D57" s="638" t="s">
        <v>79</v>
      </c>
      <c r="E57" s="639" t="s">
        <v>364</v>
      </c>
      <c r="F57" s="639" t="s">
        <v>97</v>
      </c>
      <c r="G57" s="640">
        <v>0</v>
      </c>
      <c r="H57" s="641"/>
      <c r="I57" s="642">
        <f>SUM(I58:I76)</f>
        <v>1248</v>
      </c>
      <c r="J57" s="688">
        <f>SUM(J58:J80)</f>
        <v>168</v>
      </c>
      <c r="K57" s="688">
        <f>SUM(K58:K80)</f>
        <v>0</v>
      </c>
      <c r="L57" s="689"/>
      <c r="M57" s="690">
        <f>SUM(M58:M76)</f>
        <v>0</v>
      </c>
      <c r="N57" s="642">
        <f aca="true" t="shared" si="35" ref="N57:S57">SUM(N58:N80)</f>
        <v>1080</v>
      </c>
      <c r="O57" s="688">
        <f t="shared" si="35"/>
        <v>586</v>
      </c>
      <c r="P57" s="688">
        <f t="shared" si="35"/>
        <v>468</v>
      </c>
      <c r="Q57" s="688">
        <f t="shared" si="35"/>
        <v>0</v>
      </c>
      <c r="R57" s="688">
        <f t="shared" si="35"/>
        <v>26</v>
      </c>
      <c r="S57" s="688">
        <f t="shared" si="35"/>
        <v>0</v>
      </c>
      <c r="T57" s="691">
        <f>SUM(T58:T76)</f>
        <v>24</v>
      </c>
      <c r="U57" s="642"/>
      <c r="V57" s="692"/>
      <c r="W57" s="688"/>
      <c r="X57" s="688"/>
      <c r="Y57" s="693"/>
      <c r="Z57" s="693"/>
      <c r="AA57" s="693"/>
      <c r="AB57" s="694"/>
      <c r="AC57" s="694"/>
      <c r="AD57" s="695"/>
      <c r="AE57" s="696"/>
      <c r="AF57" s="697"/>
      <c r="AG57" s="693"/>
      <c r="AH57" s="693"/>
      <c r="AI57" s="693"/>
      <c r="AJ57" s="693"/>
      <c r="AK57" s="693"/>
      <c r="AL57" s="694"/>
      <c r="AM57" s="694"/>
      <c r="AN57" s="695"/>
      <c r="AO57" s="642"/>
      <c r="AP57" s="692"/>
      <c r="AQ57" s="688"/>
      <c r="AR57" s="688"/>
      <c r="AS57" s="693"/>
      <c r="AT57" s="693"/>
      <c r="AU57" s="693"/>
      <c r="AV57" s="694"/>
      <c r="AW57" s="694"/>
      <c r="AX57" s="695"/>
      <c r="AY57" s="696"/>
      <c r="AZ57" s="697"/>
      <c r="BA57" s="693"/>
      <c r="BB57" s="693"/>
      <c r="BC57" s="693"/>
      <c r="BD57" s="693"/>
      <c r="BE57" s="693"/>
      <c r="BF57" s="694"/>
      <c r="BG57" s="694"/>
      <c r="BH57" s="695"/>
      <c r="BI57" s="642"/>
      <c r="BJ57" s="692"/>
      <c r="BK57" s="688"/>
      <c r="BL57" s="688"/>
      <c r="BM57" s="693"/>
      <c r="BN57" s="693"/>
      <c r="BO57" s="693"/>
      <c r="BP57" s="694"/>
      <c r="BQ57" s="694"/>
      <c r="BR57" s="695"/>
      <c r="BS57" s="696"/>
      <c r="BT57" s="697"/>
      <c r="BU57" s="693"/>
      <c r="BV57" s="693"/>
      <c r="BW57" s="693"/>
      <c r="BX57" s="693"/>
      <c r="BY57" s="693"/>
      <c r="BZ57" s="694"/>
      <c r="CA57" s="694"/>
      <c r="CB57" s="695"/>
      <c r="CC57" s="696"/>
      <c r="CD57" s="697"/>
      <c r="CE57" s="693"/>
      <c r="CF57" s="693"/>
      <c r="CG57" s="693"/>
      <c r="CH57" s="693"/>
      <c r="CI57" s="693"/>
      <c r="CJ57" s="694"/>
      <c r="CK57" s="694"/>
      <c r="CL57" s="695"/>
      <c r="CM57" s="696"/>
      <c r="CN57" s="697"/>
      <c r="CO57" s="693"/>
      <c r="CP57" s="693"/>
      <c r="CQ57" s="693"/>
      <c r="CR57" s="693"/>
      <c r="CS57" s="693"/>
      <c r="CT57" s="694"/>
      <c r="CU57" s="694"/>
      <c r="CV57" s="695"/>
      <c r="CW57" s="698"/>
      <c r="CX57" s="698"/>
      <c r="CY57" s="699">
        <f>SUM(CY58:CY80)</f>
        <v>612</v>
      </c>
      <c r="CZ57" s="700">
        <f>SUM(CZ58:CZ80)</f>
        <v>636</v>
      </c>
      <c r="DA57" s="643">
        <f>SUM(DA58:DA80)</f>
        <v>0</v>
      </c>
      <c r="DB57" s="234">
        <f>I57</f>
        <v>1248</v>
      </c>
      <c r="DC57" s="498">
        <v>612</v>
      </c>
      <c r="DD57" s="161">
        <f>DB57-DC57</f>
        <v>636</v>
      </c>
      <c r="DE57" s="310"/>
      <c r="DF57" s="297">
        <v>1296</v>
      </c>
      <c r="DG57" s="298" t="s">
        <v>215</v>
      </c>
      <c r="DH57" s="158"/>
      <c r="DI57" s="158"/>
      <c r="DJ57" s="158"/>
    </row>
    <row r="58" spans="2:114" ht="12.75">
      <c r="B58" s="644" t="s">
        <v>84</v>
      </c>
      <c r="C58" s="550" t="s">
        <v>306</v>
      </c>
      <c r="D58" s="706"/>
      <c r="E58" s="552" t="s">
        <v>42</v>
      </c>
      <c r="F58" s="552"/>
      <c r="G58" s="553"/>
      <c r="H58" s="554"/>
      <c r="I58" s="555">
        <f aca="true" t="shared" si="36" ref="I58:I80">N58+J58+S58</f>
        <v>54</v>
      </c>
      <c r="J58" s="556">
        <f aca="true" t="shared" si="37" ref="J58:J75">W58+AG58+AQ58+BA58+BK58+BU58+CE58+CO58</f>
        <v>6</v>
      </c>
      <c r="K58" s="556"/>
      <c r="L58" s="557"/>
      <c r="M58" s="707">
        <f aca="true" t="shared" si="38" ref="M58:M75">V58+AF58+AP58+AZ58+BJ58+BT58+CD58+CN58</f>
        <v>0</v>
      </c>
      <c r="N58" s="555">
        <f>Y58+AI58+AS58+BC58+BM58+BW58+CG58+CQ58</f>
        <v>48</v>
      </c>
      <c r="O58" s="559">
        <f>Z58+AJ58+AT58+BD58+BN58+BX58+CH58+CR58</f>
        <v>28</v>
      </c>
      <c r="P58" s="559">
        <f>AA58+AK58+AU58+BE58+BO58+BY58+CI58+CS58</f>
        <v>18</v>
      </c>
      <c r="Q58" s="559">
        <f aca="true" t="shared" si="39" ref="Q58:R75">AB58+AL58+AV58+BF58+BP58+BZ58+CJ58+CT58</f>
        <v>0</v>
      </c>
      <c r="R58" s="559">
        <f t="shared" si="39"/>
        <v>2</v>
      </c>
      <c r="S58" s="560"/>
      <c r="T58" s="651">
        <f>X58+AH58+AR58+BB58+BL58+BV58+CF58+CP58</f>
        <v>0</v>
      </c>
      <c r="U58" s="708"/>
      <c r="V58" s="709"/>
      <c r="W58" s="678"/>
      <c r="X58" s="678"/>
      <c r="Y58" s="678"/>
      <c r="Z58" s="710"/>
      <c r="AA58" s="678"/>
      <c r="AB58" s="711"/>
      <c r="AC58" s="711"/>
      <c r="AD58" s="712"/>
      <c r="AE58" s="708"/>
      <c r="AF58" s="709"/>
      <c r="AG58" s="678"/>
      <c r="AH58" s="678"/>
      <c r="AI58" s="678"/>
      <c r="AJ58" s="710"/>
      <c r="AK58" s="678"/>
      <c r="AL58" s="561"/>
      <c r="AM58" s="561"/>
      <c r="AN58" s="573"/>
      <c r="AO58" s="574">
        <v>54</v>
      </c>
      <c r="AP58" s="563"/>
      <c r="AQ58" s="559">
        <f>AO58-AS58</f>
        <v>6</v>
      </c>
      <c r="AR58" s="559"/>
      <c r="AS58" s="559">
        <f>ROUND(0.89*AO58,0)</f>
        <v>48</v>
      </c>
      <c r="AT58" s="560">
        <f>AS58-SUM(AU58:AW58)</f>
        <v>28</v>
      </c>
      <c r="AU58" s="559">
        <v>18</v>
      </c>
      <c r="AV58" s="575"/>
      <c r="AW58" s="575">
        <v>2</v>
      </c>
      <c r="AX58" s="572"/>
      <c r="AY58" s="574"/>
      <c r="AZ58" s="563"/>
      <c r="BA58" s="559"/>
      <c r="BB58" s="559"/>
      <c r="BC58" s="559"/>
      <c r="BD58" s="560"/>
      <c r="BE58" s="559"/>
      <c r="BF58" s="575"/>
      <c r="BG58" s="575"/>
      <c r="BH58" s="573"/>
      <c r="BI58" s="574"/>
      <c r="BJ58" s="563"/>
      <c r="BK58" s="559"/>
      <c r="BL58" s="559"/>
      <c r="BM58" s="559"/>
      <c r="BN58" s="560"/>
      <c r="BO58" s="559"/>
      <c r="BP58" s="575"/>
      <c r="BQ58" s="575"/>
      <c r="BR58" s="572"/>
      <c r="BS58" s="555"/>
      <c r="BT58" s="556"/>
      <c r="BU58" s="559"/>
      <c r="BV58" s="559"/>
      <c r="BW58" s="559"/>
      <c r="BX58" s="560"/>
      <c r="BY58" s="559"/>
      <c r="BZ58" s="561"/>
      <c r="CA58" s="561"/>
      <c r="CB58" s="573"/>
      <c r="CC58" s="574"/>
      <c r="CD58" s="563"/>
      <c r="CE58" s="559"/>
      <c r="CF58" s="559"/>
      <c r="CG58" s="559"/>
      <c r="CH58" s="560"/>
      <c r="CI58" s="559"/>
      <c r="CJ58" s="561"/>
      <c r="CK58" s="561"/>
      <c r="CL58" s="573"/>
      <c r="CM58" s="562"/>
      <c r="CN58" s="713"/>
      <c r="CO58" s="559"/>
      <c r="CP58" s="559"/>
      <c r="CQ58" s="559"/>
      <c r="CR58" s="560"/>
      <c r="CS58" s="564"/>
      <c r="CT58" s="565"/>
      <c r="CU58" s="565"/>
      <c r="CV58" s="558"/>
      <c r="CW58" s="554"/>
      <c r="CX58" s="554"/>
      <c r="CY58" s="653">
        <f aca="true" t="shared" si="40" ref="CY58:CY75">I58-CZ58-DA58</f>
        <v>48</v>
      </c>
      <c r="CZ58" s="564">
        <v>6</v>
      </c>
      <c r="DA58" s="512"/>
      <c r="DB58" s="234">
        <f>I58</f>
        <v>54</v>
      </c>
      <c r="DC58" s="483">
        <v>48</v>
      </c>
      <c r="DD58" s="240">
        <f>DB58-DC58</f>
        <v>6</v>
      </c>
      <c r="DE58" s="310">
        <f>CZ58+DA58-DD58</f>
        <v>0</v>
      </c>
      <c r="DF58" s="393">
        <f>CZ36-DF57</f>
        <v>-580</v>
      </c>
      <c r="DG58" s="296" t="s">
        <v>216</v>
      </c>
      <c r="DH58" s="294"/>
      <c r="DI58" s="294"/>
      <c r="DJ58" s="294"/>
    </row>
    <row r="59" spans="2:109" ht="12.75">
      <c r="B59" s="656" t="s">
        <v>85</v>
      </c>
      <c r="C59" s="657" t="s">
        <v>307</v>
      </c>
      <c r="D59" s="714"/>
      <c r="E59" s="578" t="s">
        <v>42</v>
      </c>
      <c r="F59" s="578"/>
      <c r="G59" s="579"/>
      <c r="H59" s="576"/>
      <c r="I59" s="555">
        <f t="shared" si="36"/>
        <v>40</v>
      </c>
      <c r="J59" s="556">
        <f t="shared" si="37"/>
        <v>4</v>
      </c>
      <c r="K59" s="556"/>
      <c r="L59" s="571"/>
      <c r="M59" s="650">
        <f t="shared" si="38"/>
        <v>0</v>
      </c>
      <c r="N59" s="555">
        <f aca="true" t="shared" si="41" ref="N59:N71">Y59+AI59+AS59+BC59+BM59+BW59+CG59+CQ59</f>
        <v>36</v>
      </c>
      <c r="O59" s="559">
        <f aca="true" t="shared" si="42" ref="O59:O71">Z59+AJ59+AT59+BD59+BN59+BX59+CH59+CR59</f>
        <v>20</v>
      </c>
      <c r="P59" s="559">
        <f aca="true" t="shared" si="43" ref="P59:P66">AA59+AK59+AU59+BE59+BO59+BY59+CI59+CS59</f>
        <v>14</v>
      </c>
      <c r="Q59" s="559">
        <f t="shared" si="39"/>
        <v>0</v>
      </c>
      <c r="R59" s="559">
        <f t="shared" si="39"/>
        <v>2</v>
      </c>
      <c r="S59" s="560"/>
      <c r="T59" s="651">
        <f aca="true" t="shared" si="44" ref="T59:T75">X59+AH59+AR59+BB59+BL59+BV59+CF59+CP59</f>
        <v>0</v>
      </c>
      <c r="U59" s="708"/>
      <c r="V59" s="709"/>
      <c r="W59" s="678"/>
      <c r="X59" s="678"/>
      <c r="Y59" s="678"/>
      <c r="Z59" s="710"/>
      <c r="AA59" s="678"/>
      <c r="AB59" s="715"/>
      <c r="AC59" s="715"/>
      <c r="AD59" s="716"/>
      <c r="AE59" s="708"/>
      <c r="AF59" s="709"/>
      <c r="AG59" s="678"/>
      <c r="AH59" s="678"/>
      <c r="AI59" s="678"/>
      <c r="AJ59" s="710"/>
      <c r="AK59" s="678"/>
      <c r="AL59" s="575"/>
      <c r="AM59" s="575"/>
      <c r="AN59" s="572"/>
      <c r="AO59" s="574">
        <v>40</v>
      </c>
      <c r="AP59" s="563"/>
      <c r="AQ59" s="559">
        <f>AO59-AS59</f>
        <v>4</v>
      </c>
      <c r="AR59" s="559"/>
      <c r="AS59" s="559">
        <f>ROUND(0.89*AO59,0)</f>
        <v>36</v>
      </c>
      <c r="AT59" s="560">
        <f>AS59-SUM(AU59:AW59)</f>
        <v>20</v>
      </c>
      <c r="AU59" s="559">
        <v>14</v>
      </c>
      <c r="AV59" s="561"/>
      <c r="AW59" s="561">
        <v>2</v>
      </c>
      <c r="AX59" s="573"/>
      <c r="AY59" s="574"/>
      <c r="AZ59" s="563"/>
      <c r="BA59" s="559"/>
      <c r="BB59" s="559"/>
      <c r="BC59" s="559"/>
      <c r="BD59" s="560"/>
      <c r="BE59" s="559"/>
      <c r="BF59" s="575"/>
      <c r="BG59" s="575"/>
      <c r="BH59" s="572"/>
      <c r="BI59" s="574"/>
      <c r="BJ59" s="563"/>
      <c r="BK59" s="559"/>
      <c r="BL59" s="559"/>
      <c r="BM59" s="559"/>
      <c r="BN59" s="560"/>
      <c r="BO59" s="559"/>
      <c r="BP59" s="561"/>
      <c r="BQ59" s="561"/>
      <c r="BR59" s="573"/>
      <c r="BS59" s="574"/>
      <c r="BT59" s="563"/>
      <c r="BU59" s="559"/>
      <c r="BV59" s="559"/>
      <c r="BW59" s="559"/>
      <c r="BX59" s="560"/>
      <c r="BY59" s="559"/>
      <c r="BZ59" s="575"/>
      <c r="CA59" s="575"/>
      <c r="CB59" s="572"/>
      <c r="CC59" s="555"/>
      <c r="CD59" s="556"/>
      <c r="CE59" s="559"/>
      <c r="CF59" s="559"/>
      <c r="CG59" s="559"/>
      <c r="CH59" s="560"/>
      <c r="CI59" s="559"/>
      <c r="CJ59" s="575"/>
      <c r="CK59" s="575"/>
      <c r="CL59" s="572"/>
      <c r="CM59" s="555"/>
      <c r="CN59" s="556"/>
      <c r="CO59" s="559"/>
      <c r="CP59" s="559"/>
      <c r="CQ59" s="559"/>
      <c r="CR59" s="560"/>
      <c r="CS59" s="559"/>
      <c r="CT59" s="575"/>
      <c r="CU59" s="575"/>
      <c r="CV59" s="572"/>
      <c r="CW59" s="576"/>
      <c r="CX59" s="576"/>
      <c r="CY59" s="653">
        <f t="shared" si="40"/>
        <v>36</v>
      </c>
      <c r="CZ59" s="559">
        <v>4</v>
      </c>
      <c r="DA59" s="512"/>
      <c r="DB59" s="234">
        <f>I59</f>
        <v>40</v>
      </c>
      <c r="DC59" s="483">
        <v>36</v>
      </c>
      <c r="DD59" s="240">
        <f>DB59-DC59</f>
        <v>4</v>
      </c>
      <c r="DE59" s="310">
        <f aca="true" t="shared" si="45" ref="DE59:DE75">CZ59+DA59-DD59</f>
        <v>0</v>
      </c>
    </row>
    <row r="60" spans="2:110" ht="12.75">
      <c r="B60" s="656" t="s">
        <v>86</v>
      </c>
      <c r="C60" s="657" t="s">
        <v>308</v>
      </c>
      <c r="D60" s="714"/>
      <c r="E60" s="578" t="s">
        <v>88</v>
      </c>
      <c r="F60" s="578"/>
      <c r="G60" s="579"/>
      <c r="H60" s="576"/>
      <c r="I60" s="555">
        <f t="shared" si="36"/>
        <v>116</v>
      </c>
      <c r="J60" s="556">
        <f t="shared" si="37"/>
        <v>22</v>
      </c>
      <c r="K60" s="556"/>
      <c r="L60" s="571"/>
      <c r="M60" s="650">
        <f t="shared" si="38"/>
        <v>0</v>
      </c>
      <c r="N60" s="555">
        <f t="shared" si="41"/>
        <v>94</v>
      </c>
      <c r="O60" s="559">
        <f t="shared" si="42"/>
        <v>56</v>
      </c>
      <c r="P60" s="559">
        <f t="shared" si="43"/>
        <v>36</v>
      </c>
      <c r="Q60" s="559">
        <f t="shared" si="39"/>
        <v>0</v>
      </c>
      <c r="R60" s="559">
        <f t="shared" si="39"/>
        <v>2</v>
      </c>
      <c r="S60" s="560"/>
      <c r="T60" s="651">
        <f t="shared" si="44"/>
        <v>0</v>
      </c>
      <c r="U60" s="708"/>
      <c r="V60" s="709"/>
      <c r="W60" s="678"/>
      <c r="X60" s="678"/>
      <c r="Y60" s="678"/>
      <c r="Z60" s="710"/>
      <c r="AA60" s="678"/>
      <c r="AB60" s="715"/>
      <c r="AC60" s="715"/>
      <c r="AD60" s="716"/>
      <c r="AE60" s="708"/>
      <c r="AF60" s="709"/>
      <c r="AG60" s="678"/>
      <c r="AH60" s="678"/>
      <c r="AI60" s="678"/>
      <c r="AJ60" s="710"/>
      <c r="AK60" s="678"/>
      <c r="AL60" s="561"/>
      <c r="AM60" s="561"/>
      <c r="AN60" s="573"/>
      <c r="AO60" s="574">
        <v>60</v>
      </c>
      <c r="AP60" s="563"/>
      <c r="AQ60" s="559">
        <f>AO60-AS60</f>
        <v>12</v>
      </c>
      <c r="AR60" s="559"/>
      <c r="AS60" s="559">
        <f>ROUND(0.8*AO60,0)</f>
        <v>48</v>
      </c>
      <c r="AT60" s="560">
        <f>AS60-SUM(AU60:AW60)</f>
        <v>30</v>
      </c>
      <c r="AU60" s="559">
        <v>18</v>
      </c>
      <c r="AV60" s="561"/>
      <c r="AW60" s="561"/>
      <c r="AX60" s="573"/>
      <c r="AY60" s="574">
        <v>56</v>
      </c>
      <c r="AZ60" s="563"/>
      <c r="BA60" s="559">
        <f>AY60-BC60</f>
        <v>10</v>
      </c>
      <c r="BB60" s="559"/>
      <c r="BC60" s="559">
        <f>ROUND(0.82*AY60,0)</f>
        <v>46</v>
      </c>
      <c r="BD60" s="560">
        <f>BC60-SUM(BE60:BG60)</f>
        <v>26</v>
      </c>
      <c r="BE60" s="559">
        <v>18</v>
      </c>
      <c r="BF60" s="561"/>
      <c r="BG60" s="561">
        <v>2</v>
      </c>
      <c r="BH60" s="573"/>
      <c r="BI60" s="574"/>
      <c r="BJ60" s="563"/>
      <c r="BK60" s="559"/>
      <c r="BL60" s="559"/>
      <c r="BM60" s="559"/>
      <c r="BN60" s="560"/>
      <c r="BO60" s="559"/>
      <c r="BP60" s="561"/>
      <c r="BQ60" s="561"/>
      <c r="BR60" s="573"/>
      <c r="BS60" s="574"/>
      <c r="BT60" s="563"/>
      <c r="BU60" s="559"/>
      <c r="BV60" s="559"/>
      <c r="BW60" s="559"/>
      <c r="BX60" s="560"/>
      <c r="BY60" s="559"/>
      <c r="BZ60" s="561"/>
      <c r="CA60" s="561"/>
      <c r="CB60" s="573"/>
      <c r="CC60" s="574"/>
      <c r="CD60" s="563"/>
      <c r="CE60" s="559"/>
      <c r="CF60" s="559"/>
      <c r="CG60" s="559"/>
      <c r="CH60" s="560"/>
      <c r="CI60" s="559"/>
      <c r="CJ60" s="575"/>
      <c r="CK60" s="575"/>
      <c r="CL60" s="572"/>
      <c r="CM60" s="555"/>
      <c r="CN60" s="556"/>
      <c r="CO60" s="559"/>
      <c r="CP60" s="559"/>
      <c r="CQ60" s="559"/>
      <c r="CR60" s="560"/>
      <c r="CS60" s="559"/>
      <c r="CT60" s="575"/>
      <c r="CU60" s="575"/>
      <c r="CV60" s="572"/>
      <c r="CW60" s="576"/>
      <c r="CX60" s="576"/>
      <c r="CY60" s="653">
        <f t="shared" si="40"/>
        <v>48</v>
      </c>
      <c r="CZ60" s="559">
        <v>68</v>
      </c>
      <c r="DA60" s="512"/>
      <c r="DB60" s="234">
        <f aca="true" t="shared" si="46" ref="DB60:DB74">I60</f>
        <v>116</v>
      </c>
      <c r="DC60" s="483">
        <v>48</v>
      </c>
      <c r="DD60" s="240">
        <f aca="true" t="shared" si="47" ref="DD60:DD71">DB60-DC60</f>
        <v>68</v>
      </c>
      <c r="DE60" s="310">
        <f t="shared" si="45"/>
        <v>0</v>
      </c>
      <c r="DF60" s="190" t="s">
        <v>365</v>
      </c>
    </row>
    <row r="61" spans="2:110" ht="25.5">
      <c r="B61" s="656" t="s">
        <v>87</v>
      </c>
      <c r="C61" s="657" t="s">
        <v>309</v>
      </c>
      <c r="D61" s="714" t="s">
        <v>88</v>
      </c>
      <c r="E61" s="578"/>
      <c r="F61" s="578"/>
      <c r="G61" s="579"/>
      <c r="H61" s="576"/>
      <c r="I61" s="555">
        <f t="shared" si="36"/>
        <v>260</v>
      </c>
      <c r="J61" s="556">
        <f t="shared" si="37"/>
        <v>32</v>
      </c>
      <c r="K61" s="556"/>
      <c r="L61" s="571"/>
      <c r="M61" s="650">
        <f t="shared" si="38"/>
        <v>0</v>
      </c>
      <c r="N61" s="555">
        <f t="shared" si="41"/>
        <v>228</v>
      </c>
      <c r="O61" s="559">
        <f t="shared" si="42"/>
        <v>114</v>
      </c>
      <c r="P61" s="559">
        <f t="shared" si="43"/>
        <v>114</v>
      </c>
      <c r="Q61" s="559">
        <f t="shared" si="39"/>
        <v>0</v>
      </c>
      <c r="R61" s="559">
        <f t="shared" si="39"/>
        <v>0</v>
      </c>
      <c r="S61" s="559"/>
      <c r="T61" s="651">
        <f t="shared" si="44"/>
        <v>0</v>
      </c>
      <c r="U61" s="717"/>
      <c r="V61" s="718"/>
      <c r="W61" s="678"/>
      <c r="X61" s="678"/>
      <c r="Y61" s="678"/>
      <c r="Z61" s="710"/>
      <c r="AA61" s="678"/>
      <c r="AB61" s="715"/>
      <c r="AC61" s="715"/>
      <c r="AD61" s="716"/>
      <c r="AE61" s="708"/>
      <c r="AF61" s="709"/>
      <c r="AG61" s="678"/>
      <c r="AH61" s="678"/>
      <c r="AI61" s="678"/>
      <c r="AJ61" s="710"/>
      <c r="AK61" s="678"/>
      <c r="AL61" s="715"/>
      <c r="AM61" s="715"/>
      <c r="AN61" s="716"/>
      <c r="AO61" s="574">
        <v>180</v>
      </c>
      <c r="AP61" s="563"/>
      <c r="AQ61" s="559">
        <f>AO61-AS61</f>
        <v>20</v>
      </c>
      <c r="AR61" s="559"/>
      <c r="AS61" s="559">
        <f>ROUND(0.89*AO61,0)</f>
        <v>160</v>
      </c>
      <c r="AT61" s="560">
        <f>AS61-SUM(AU61:AW61)</f>
        <v>80</v>
      </c>
      <c r="AU61" s="559">
        <v>80</v>
      </c>
      <c r="AV61" s="561"/>
      <c r="AW61" s="561"/>
      <c r="AX61" s="573"/>
      <c r="AY61" s="574">
        <v>80</v>
      </c>
      <c r="AZ61" s="563"/>
      <c r="BA61" s="559">
        <f>AY61-BC61</f>
        <v>12</v>
      </c>
      <c r="BB61" s="559"/>
      <c r="BC61" s="559">
        <f>ROUND(0.85*AY61,0)</f>
        <v>68</v>
      </c>
      <c r="BD61" s="560">
        <f>BC61-SUM(BE61:BG61)</f>
        <v>34</v>
      </c>
      <c r="BE61" s="559">
        <v>34</v>
      </c>
      <c r="BF61" s="561"/>
      <c r="BG61" s="561"/>
      <c r="BH61" s="573"/>
      <c r="BI61" s="555"/>
      <c r="BJ61" s="556"/>
      <c r="BK61" s="559"/>
      <c r="BL61" s="559"/>
      <c r="BM61" s="559"/>
      <c r="BN61" s="560"/>
      <c r="BO61" s="559"/>
      <c r="BP61" s="561"/>
      <c r="BQ61" s="561"/>
      <c r="BR61" s="573"/>
      <c r="BS61" s="574"/>
      <c r="BT61" s="563"/>
      <c r="BU61" s="559"/>
      <c r="BV61" s="559"/>
      <c r="BW61" s="559"/>
      <c r="BX61" s="560"/>
      <c r="BY61" s="559"/>
      <c r="BZ61" s="561"/>
      <c r="CA61" s="561"/>
      <c r="CB61" s="573"/>
      <c r="CC61" s="574"/>
      <c r="CD61" s="563"/>
      <c r="CE61" s="559"/>
      <c r="CF61" s="559"/>
      <c r="CG61" s="559"/>
      <c r="CH61" s="560"/>
      <c r="CI61" s="559"/>
      <c r="CJ61" s="561"/>
      <c r="CK61" s="561"/>
      <c r="CL61" s="573"/>
      <c r="CM61" s="574"/>
      <c r="CN61" s="563"/>
      <c r="CO61" s="559"/>
      <c r="CP61" s="559"/>
      <c r="CQ61" s="559"/>
      <c r="CR61" s="560"/>
      <c r="CS61" s="559"/>
      <c r="CT61" s="561"/>
      <c r="CU61" s="561"/>
      <c r="CV61" s="573"/>
      <c r="CW61" s="570"/>
      <c r="CX61" s="570"/>
      <c r="CY61" s="653">
        <f t="shared" si="40"/>
        <v>104</v>
      </c>
      <c r="CZ61" s="559">
        <v>156</v>
      </c>
      <c r="DA61" s="512"/>
      <c r="DB61" s="234">
        <f t="shared" si="46"/>
        <v>260</v>
      </c>
      <c r="DC61" s="497">
        <v>104</v>
      </c>
      <c r="DD61" s="240">
        <f t="shared" si="47"/>
        <v>156</v>
      </c>
      <c r="DE61" s="310">
        <f t="shared" si="45"/>
        <v>0</v>
      </c>
      <c r="DF61" s="309" t="s">
        <v>258</v>
      </c>
    </row>
    <row r="62" spans="2:110" ht="25.5">
      <c r="B62" s="656" t="s">
        <v>92</v>
      </c>
      <c r="C62" s="657" t="s">
        <v>310</v>
      </c>
      <c r="D62" s="714"/>
      <c r="E62" s="578" t="s">
        <v>128</v>
      </c>
      <c r="F62" s="578"/>
      <c r="G62" s="579"/>
      <c r="H62" s="576"/>
      <c r="I62" s="555">
        <f t="shared" si="36"/>
        <v>40</v>
      </c>
      <c r="J62" s="556">
        <f t="shared" si="37"/>
        <v>4</v>
      </c>
      <c r="K62" s="556"/>
      <c r="L62" s="571"/>
      <c r="M62" s="650">
        <f t="shared" si="38"/>
        <v>0</v>
      </c>
      <c r="N62" s="555">
        <f t="shared" si="41"/>
        <v>36</v>
      </c>
      <c r="O62" s="559">
        <f t="shared" si="42"/>
        <v>20</v>
      </c>
      <c r="P62" s="559">
        <f t="shared" si="43"/>
        <v>14</v>
      </c>
      <c r="Q62" s="559">
        <f t="shared" si="39"/>
        <v>0</v>
      </c>
      <c r="R62" s="559">
        <f t="shared" si="39"/>
        <v>2</v>
      </c>
      <c r="S62" s="559"/>
      <c r="T62" s="651">
        <f t="shared" si="44"/>
        <v>12</v>
      </c>
      <c r="U62" s="717"/>
      <c r="V62" s="718"/>
      <c r="W62" s="678"/>
      <c r="X62" s="678"/>
      <c r="Y62" s="678"/>
      <c r="Z62" s="710"/>
      <c r="AA62" s="678"/>
      <c r="AB62" s="711"/>
      <c r="AC62" s="711"/>
      <c r="AD62" s="712"/>
      <c r="AE62" s="717"/>
      <c r="AF62" s="718"/>
      <c r="AG62" s="678"/>
      <c r="AH62" s="678"/>
      <c r="AI62" s="678"/>
      <c r="AJ62" s="710"/>
      <c r="AK62" s="678"/>
      <c r="AL62" s="715"/>
      <c r="AM62" s="715"/>
      <c r="AN62" s="716"/>
      <c r="AO62" s="555"/>
      <c r="AP62" s="556"/>
      <c r="AQ62" s="559"/>
      <c r="AR62" s="559"/>
      <c r="AS62" s="559"/>
      <c r="AT62" s="560"/>
      <c r="AU62" s="559"/>
      <c r="AV62" s="575"/>
      <c r="AW62" s="575"/>
      <c r="AX62" s="572"/>
      <c r="AY62" s="555"/>
      <c r="AZ62" s="556"/>
      <c r="BA62" s="559"/>
      <c r="BB62" s="559"/>
      <c r="BC62" s="559"/>
      <c r="BD62" s="560"/>
      <c r="BE62" s="559"/>
      <c r="BF62" s="561"/>
      <c r="BG62" s="561"/>
      <c r="BH62" s="573"/>
      <c r="BI62" s="555"/>
      <c r="BJ62" s="556"/>
      <c r="BK62" s="559"/>
      <c r="BL62" s="559"/>
      <c r="BM62" s="559"/>
      <c r="BN62" s="560"/>
      <c r="BO62" s="559"/>
      <c r="BP62" s="575"/>
      <c r="BQ62" s="575"/>
      <c r="BR62" s="572"/>
      <c r="BS62" s="574">
        <v>40</v>
      </c>
      <c r="BT62" s="563"/>
      <c r="BU62" s="559">
        <f>BS62-BW62</f>
        <v>4</v>
      </c>
      <c r="BV62" s="559">
        <v>12</v>
      </c>
      <c r="BW62" s="559">
        <f>ROUND(0.9*BS62,0)</f>
        <v>36</v>
      </c>
      <c r="BX62" s="560">
        <f>BW62-SUM(BY62:CA62)</f>
        <v>20</v>
      </c>
      <c r="BY62" s="559">
        <v>14</v>
      </c>
      <c r="BZ62" s="575"/>
      <c r="CA62" s="575">
        <v>2</v>
      </c>
      <c r="CB62" s="572"/>
      <c r="CC62" s="555"/>
      <c r="CD62" s="556"/>
      <c r="CE62" s="559"/>
      <c r="CF62" s="559"/>
      <c r="CG62" s="559"/>
      <c r="CH62" s="560"/>
      <c r="CI62" s="559"/>
      <c r="CJ62" s="575"/>
      <c r="CK62" s="575"/>
      <c r="CL62" s="573"/>
      <c r="CM62" s="574"/>
      <c r="CN62" s="563"/>
      <c r="CO62" s="559"/>
      <c r="CP62" s="559"/>
      <c r="CQ62" s="559"/>
      <c r="CR62" s="560"/>
      <c r="CS62" s="559"/>
      <c r="CT62" s="575"/>
      <c r="CU62" s="575"/>
      <c r="CV62" s="572"/>
      <c r="CW62" s="576"/>
      <c r="CX62" s="576"/>
      <c r="CY62" s="653">
        <f t="shared" si="40"/>
        <v>36</v>
      </c>
      <c r="CZ62" s="559">
        <v>4</v>
      </c>
      <c r="DA62" s="512"/>
      <c r="DB62" s="234">
        <f t="shared" si="46"/>
        <v>40</v>
      </c>
      <c r="DC62" s="483">
        <v>36</v>
      </c>
      <c r="DD62" s="240">
        <f t="shared" si="47"/>
        <v>4</v>
      </c>
      <c r="DE62" s="310">
        <f t="shared" si="45"/>
        <v>0</v>
      </c>
      <c r="DF62" s="309" t="s">
        <v>259</v>
      </c>
    </row>
    <row r="63" spans="2:109" ht="12.75">
      <c r="B63" s="656" t="s">
        <v>133</v>
      </c>
      <c r="C63" s="657" t="s">
        <v>56</v>
      </c>
      <c r="D63" s="714"/>
      <c r="E63" s="578" t="s">
        <v>88</v>
      </c>
      <c r="F63" s="578"/>
      <c r="G63" s="579"/>
      <c r="H63" s="576"/>
      <c r="I63" s="555">
        <f t="shared" si="36"/>
        <v>78</v>
      </c>
      <c r="J63" s="556">
        <f t="shared" si="37"/>
        <v>10</v>
      </c>
      <c r="K63" s="556"/>
      <c r="L63" s="571"/>
      <c r="M63" s="650">
        <f t="shared" si="38"/>
        <v>0</v>
      </c>
      <c r="N63" s="555">
        <f t="shared" si="41"/>
        <v>68</v>
      </c>
      <c r="O63" s="559">
        <f t="shared" si="42"/>
        <v>44</v>
      </c>
      <c r="P63" s="559">
        <f t="shared" si="43"/>
        <v>22</v>
      </c>
      <c r="Q63" s="559">
        <f t="shared" si="39"/>
        <v>0</v>
      </c>
      <c r="R63" s="559">
        <f t="shared" si="39"/>
        <v>2</v>
      </c>
      <c r="S63" s="559"/>
      <c r="T63" s="651">
        <f t="shared" si="44"/>
        <v>0</v>
      </c>
      <c r="U63" s="717"/>
      <c r="V63" s="718"/>
      <c r="W63" s="678"/>
      <c r="X63" s="678"/>
      <c r="Y63" s="678"/>
      <c r="Z63" s="710"/>
      <c r="AA63" s="678"/>
      <c r="AB63" s="715"/>
      <c r="AC63" s="715"/>
      <c r="AD63" s="716"/>
      <c r="AE63" s="708"/>
      <c r="AF63" s="709"/>
      <c r="AG63" s="678"/>
      <c r="AH63" s="678"/>
      <c r="AI63" s="678"/>
      <c r="AJ63" s="710"/>
      <c r="AK63" s="678"/>
      <c r="AL63" s="561"/>
      <c r="AM63" s="561"/>
      <c r="AN63" s="573"/>
      <c r="AO63" s="574">
        <v>36</v>
      </c>
      <c r="AP63" s="563"/>
      <c r="AQ63" s="559">
        <f>AO63-AS63</f>
        <v>4</v>
      </c>
      <c r="AR63" s="559"/>
      <c r="AS63" s="559">
        <f>ROUND(0.9*AO63,0)</f>
        <v>32</v>
      </c>
      <c r="AT63" s="560">
        <f>AS63-SUM(AU63:AW63)</f>
        <v>22</v>
      </c>
      <c r="AU63" s="652">
        <v>10</v>
      </c>
      <c r="AV63" s="561"/>
      <c r="AW63" s="561"/>
      <c r="AX63" s="573"/>
      <c r="AY63" s="574">
        <v>42</v>
      </c>
      <c r="AZ63" s="563"/>
      <c r="BA63" s="559">
        <f>AY63-BC63</f>
        <v>6</v>
      </c>
      <c r="BB63" s="559"/>
      <c r="BC63" s="559">
        <f>ROUND(0.85*AY63,0)</f>
        <v>36</v>
      </c>
      <c r="BD63" s="560">
        <f>BC63-SUM(BE63:BG63)</f>
        <v>22</v>
      </c>
      <c r="BE63" s="652">
        <v>12</v>
      </c>
      <c r="BF63" s="561"/>
      <c r="BG63" s="561">
        <v>2</v>
      </c>
      <c r="BH63" s="573"/>
      <c r="BI63" s="555"/>
      <c r="BJ63" s="556"/>
      <c r="BK63" s="559"/>
      <c r="BL63" s="559"/>
      <c r="BM63" s="559"/>
      <c r="BN63" s="560"/>
      <c r="BO63" s="559"/>
      <c r="BP63" s="561"/>
      <c r="BQ63" s="561"/>
      <c r="BR63" s="573"/>
      <c r="BS63" s="574"/>
      <c r="BT63" s="563"/>
      <c r="BU63" s="559"/>
      <c r="BV63" s="559"/>
      <c r="BW63" s="559"/>
      <c r="BX63" s="560"/>
      <c r="BY63" s="559"/>
      <c r="BZ63" s="561"/>
      <c r="CA63" s="561"/>
      <c r="CB63" s="573"/>
      <c r="CC63" s="574"/>
      <c r="CD63" s="563"/>
      <c r="CE63" s="559"/>
      <c r="CF63" s="559"/>
      <c r="CG63" s="559"/>
      <c r="CH63" s="560"/>
      <c r="CI63" s="559"/>
      <c r="CJ63" s="561"/>
      <c r="CK63" s="561"/>
      <c r="CL63" s="573"/>
      <c r="CM63" s="574"/>
      <c r="CN63" s="563"/>
      <c r="CO63" s="559"/>
      <c r="CP63" s="559"/>
      <c r="CQ63" s="559"/>
      <c r="CR63" s="560"/>
      <c r="CS63" s="559"/>
      <c r="CT63" s="575"/>
      <c r="CU63" s="575"/>
      <c r="CV63" s="572"/>
      <c r="CW63" s="576"/>
      <c r="CX63" s="576"/>
      <c r="CY63" s="653">
        <f t="shared" si="40"/>
        <v>68</v>
      </c>
      <c r="CZ63" s="559">
        <v>10</v>
      </c>
      <c r="DA63" s="512"/>
      <c r="DB63" s="234">
        <f t="shared" si="46"/>
        <v>78</v>
      </c>
      <c r="DC63" s="483">
        <v>68</v>
      </c>
      <c r="DD63" s="240">
        <f t="shared" si="47"/>
        <v>10</v>
      </c>
      <c r="DE63" s="310">
        <f t="shared" si="45"/>
        <v>0</v>
      </c>
    </row>
    <row r="64" spans="2:109" ht="12.75">
      <c r="B64" s="656" t="s">
        <v>136</v>
      </c>
      <c r="C64" s="657" t="s">
        <v>295</v>
      </c>
      <c r="D64" s="714"/>
      <c r="E64" s="578" t="s">
        <v>128</v>
      </c>
      <c r="F64" s="578"/>
      <c r="G64" s="579"/>
      <c r="H64" s="576"/>
      <c r="I64" s="555">
        <f t="shared" si="36"/>
        <v>40</v>
      </c>
      <c r="J64" s="556">
        <f t="shared" si="37"/>
        <v>4</v>
      </c>
      <c r="K64" s="556"/>
      <c r="L64" s="571"/>
      <c r="M64" s="650">
        <f t="shared" si="38"/>
        <v>0</v>
      </c>
      <c r="N64" s="555">
        <f t="shared" si="41"/>
        <v>36</v>
      </c>
      <c r="O64" s="559">
        <f t="shared" si="42"/>
        <v>20</v>
      </c>
      <c r="P64" s="559">
        <f t="shared" si="43"/>
        <v>14</v>
      </c>
      <c r="Q64" s="559">
        <f t="shared" si="39"/>
        <v>0</v>
      </c>
      <c r="R64" s="559">
        <f t="shared" si="39"/>
        <v>2</v>
      </c>
      <c r="S64" s="719"/>
      <c r="T64" s="651">
        <f t="shared" si="44"/>
        <v>0</v>
      </c>
      <c r="U64" s="720"/>
      <c r="V64" s="721"/>
      <c r="W64" s="678"/>
      <c r="X64" s="678"/>
      <c r="Y64" s="678"/>
      <c r="Z64" s="710"/>
      <c r="AA64" s="678"/>
      <c r="AB64" s="715"/>
      <c r="AC64" s="715"/>
      <c r="AD64" s="716"/>
      <c r="AE64" s="708"/>
      <c r="AF64" s="709"/>
      <c r="AG64" s="678"/>
      <c r="AH64" s="678"/>
      <c r="AI64" s="678"/>
      <c r="AJ64" s="710"/>
      <c r="AK64" s="678"/>
      <c r="AL64" s="561"/>
      <c r="AM64" s="561"/>
      <c r="AN64" s="573"/>
      <c r="AO64" s="574"/>
      <c r="AP64" s="563"/>
      <c r="AQ64" s="559"/>
      <c r="AR64" s="559"/>
      <c r="AS64" s="559"/>
      <c r="AT64" s="560"/>
      <c r="AU64" s="559"/>
      <c r="AV64" s="561"/>
      <c r="AW64" s="561"/>
      <c r="AX64" s="573"/>
      <c r="AY64" s="574"/>
      <c r="AZ64" s="563"/>
      <c r="BA64" s="559"/>
      <c r="BB64" s="559"/>
      <c r="BC64" s="559"/>
      <c r="BD64" s="560"/>
      <c r="BE64" s="559"/>
      <c r="BF64" s="561"/>
      <c r="BG64" s="561"/>
      <c r="BH64" s="573"/>
      <c r="BI64" s="574"/>
      <c r="BJ64" s="563"/>
      <c r="BK64" s="559"/>
      <c r="BL64" s="559"/>
      <c r="BM64" s="559"/>
      <c r="BN64" s="560"/>
      <c r="BO64" s="559"/>
      <c r="BP64" s="561"/>
      <c r="BQ64" s="561"/>
      <c r="BR64" s="573"/>
      <c r="BS64" s="555">
        <v>40</v>
      </c>
      <c r="BT64" s="556"/>
      <c r="BU64" s="559">
        <f>BS64-BW64</f>
        <v>4</v>
      </c>
      <c r="BV64" s="559"/>
      <c r="BW64" s="559">
        <f>ROUND(0.9*BS64,0)</f>
        <v>36</v>
      </c>
      <c r="BX64" s="560">
        <f>BW64-SUM(BY64:CA64)</f>
        <v>20</v>
      </c>
      <c r="BY64" s="559">
        <v>14</v>
      </c>
      <c r="BZ64" s="561"/>
      <c r="CA64" s="561">
        <v>2</v>
      </c>
      <c r="CB64" s="573"/>
      <c r="CC64" s="574"/>
      <c r="CD64" s="563"/>
      <c r="CE64" s="559"/>
      <c r="CF64" s="559"/>
      <c r="CG64" s="559"/>
      <c r="CH64" s="560"/>
      <c r="CI64" s="559"/>
      <c r="CJ64" s="561"/>
      <c r="CK64" s="561"/>
      <c r="CL64" s="573"/>
      <c r="CM64" s="574"/>
      <c r="CN64" s="563"/>
      <c r="CO64" s="559"/>
      <c r="CP64" s="559"/>
      <c r="CQ64" s="559"/>
      <c r="CR64" s="560"/>
      <c r="CS64" s="559"/>
      <c r="CT64" s="561"/>
      <c r="CU64" s="651"/>
      <c r="CV64" s="722"/>
      <c r="CW64" s="723"/>
      <c r="CX64" s="576"/>
      <c r="CY64" s="653">
        <f t="shared" si="40"/>
        <v>36</v>
      </c>
      <c r="CZ64" s="559">
        <v>4</v>
      </c>
      <c r="DA64" s="512"/>
      <c r="DB64" s="234">
        <f t="shared" si="46"/>
        <v>40</v>
      </c>
      <c r="DC64" s="483">
        <v>36</v>
      </c>
      <c r="DD64" s="240">
        <f t="shared" si="47"/>
        <v>4</v>
      </c>
      <c r="DE64" s="310">
        <f t="shared" si="45"/>
        <v>0</v>
      </c>
    </row>
    <row r="65" spans="2:109" ht="12.75">
      <c r="B65" s="656" t="s">
        <v>138</v>
      </c>
      <c r="C65" s="657" t="s">
        <v>311</v>
      </c>
      <c r="D65" s="714" t="s">
        <v>88</v>
      </c>
      <c r="E65" s="578"/>
      <c r="F65" s="578"/>
      <c r="G65" s="579"/>
      <c r="H65" s="576"/>
      <c r="I65" s="555">
        <f t="shared" si="36"/>
        <v>80</v>
      </c>
      <c r="J65" s="556">
        <f t="shared" si="37"/>
        <v>12</v>
      </c>
      <c r="K65" s="556"/>
      <c r="L65" s="571"/>
      <c r="M65" s="650">
        <f t="shared" si="38"/>
        <v>0</v>
      </c>
      <c r="N65" s="555">
        <f t="shared" si="41"/>
        <v>68</v>
      </c>
      <c r="O65" s="559">
        <f t="shared" si="42"/>
        <v>38</v>
      </c>
      <c r="P65" s="559">
        <f t="shared" si="43"/>
        <v>30</v>
      </c>
      <c r="Q65" s="559">
        <f t="shared" si="39"/>
        <v>0</v>
      </c>
      <c r="R65" s="559">
        <f t="shared" si="39"/>
        <v>0</v>
      </c>
      <c r="S65" s="559"/>
      <c r="T65" s="651">
        <f t="shared" si="44"/>
        <v>0</v>
      </c>
      <c r="U65" s="717"/>
      <c r="V65" s="718"/>
      <c r="W65" s="678"/>
      <c r="X65" s="678"/>
      <c r="Y65" s="678"/>
      <c r="Z65" s="710"/>
      <c r="AA65" s="678"/>
      <c r="AB65" s="711"/>
      <c r="AC65" s="711"/>
      <c r="AD65" s="712"/>
      <c r="AE65" s="717"/>
      <c r="AF65" s="718"/>
      <c r="AG65" s="678"/>
      <c r="AH65" s="678"/>
      <c r="AI65" s="678"/>
      <c r="AJ65" s="710"/>
      <c r="AK65" s="678"/>
      <c r="AL65" s="561"/>
      <c r="AM65" s="561"/>
      <c r="AN65" s="573"/>
      <c r="AO65" s="555"/>
      <c r="AP65" s="556"/>
      <c r="AQ65" s="559"/>
      <c r="AR65" s="559"/>
      <c r="AS65" s="559"/>
      <c r="AT65" s="560"/>
      <c r="AU65" s="559"/>
      <c r="AV65" s="575"/>
      <c r="AW65" s="575"/>
      <c r="AX65" s="572"/>
      <c r="AY65" s="574">
        <v>80</v>
      </c>
      <c r="AZ65" s="563"/>
      <c r="BA65" s="559">
        <f>AY65-BC65</f>
        <v>12</v>
      </c>
      <c r="BB65" s="559"/>
      <c r="BC65" s="559">
        <f>ROUND(0.85*AY65,0)</f>
        <v>68</v>
      </c>
      <c r="BD65" s="560">
        <f>BC65-SUM(BE65:BG65)</f>
        <v>38</v>
      </c>
      <c r="BE65" s="559">
        <v>30</v>
      </c>
      <c r="BF65" s="561"/>
      <c r="BG65" s="561"/>
      <c r="BH65" s="573"/>
      <c r="BI65" s="555"/>
      <c r="BJ65" s="556"/>
      <c r="BK65" s="559"/>
      <c r="BL65" s="559"/>
      <c r="BM65" s="559"/>
      <c r="BN65" s="560"/>
      <c r="BO65" s="559"/>
      <c r="BP65" s="575"/>
      <c r="BQ65" s="575"/>
      <c r="BR65" s="572"/>
      <c r="BS65" s="555"/>
      <c r="BT65" s="556"/>
      <c r="BU65" s="559"/>
      <c r="BV65" s="559"/>
      <c r="BW65" s="559"/>
      <c r="BX65" s="560"/>
      <c r="BY65" s="559"/>
      <c r="BZ65" s="561"/>
      <c r="CA65" s="561"/>
      <c r="CB65" s="573"/>
      <c r="CC65" s="574"/>
      <c r="CD65" s="563"/>
      <c r="CE65" s="559"/>
      <c r="CF65" s="559"/>
      <c r="CG65" s="559"/>
      <c r="CH65" s="560"/>
      <c r="CI65" s="559"/>
      <c r="CJ65" s="561"/>
      <c r="CK65" s="561"/>
      <c r="CL65" s="573"/>
      <c r="CM65" s="574"/>
      <c r="CN65" s="563"/>
      <c r="CO65" s="559"/>
      <c r="CP65" s="559"/>
      <c r="CQ65" s="559"/>
      <c r="CR65" s="560"/>
      <c r="CS65" s="559"/>
      <c r="CT65" s="575"/>
      <c r="CU65" s="575"/>
      <c r="CV65" s="572"/>
      <c r="CW65" s="576"/>
      <c r="CX65" s="576"/>
      <c r="CY65" s="653">
        <f t="shared" si="40"/>
        <v>68</v>
      </c>
      <c r="CZ65" s="559">
        <v>12</v>
      </c>
      <c r="DA65" s="512"/>
      <c r="DB65" s="234">
        <f t="shared" si="46"/>
        <v>80</v>
      </c>
      <c r="DC65" s="483">
        <v>68</v>
      </c>
      <c r="DD65" s="240">
        <f t="shared" si="47"/>
        <v>12</v>
      </c>
      <c r="DE65" s="310">
        <f t="shared" si="45"/>
        <v>0</v>
      </c>
    </row>
    <row r="66" spans="2:109" ht="25.5">
      <c r="B66" s="656" t="s">
        <v>139</v>
      </c>
      <c r="C66" s="657" t="s">
        <v>312</v>
      </c>
      <c r="D66" s="714"/>
      <c r="E66" s="578" t="s">
        <v>79</v>
      </c>
      <c r="F66" s="578"/>
      <c r="G66" s="579"/>
      <c r="H66" s="576"/>
      <c r="I66" s="555">
        <f t="shared" si="36"/>
        <v>38</v>
      </c>
      <c r="J66" s="556">
        <f t="shared" si="37"/>
        <v>4</v>
      </c>
      <c r="K66" s="556"/>
      <c r="L66" s="571"/>
      <c r="M66" s="650">
        <f t="shared" si="38"/>
        <v>0</v>
      </c>
      <c r="N66" s="555">
        <f t="shared" si="41"/>
        <v>34</v>
      </c>
      <c r="O66" s="559">
        <f t="shared" si="42"/>
        <v>18</v>
      </c>
      <c r="P66" s="559">
        <f t="shared" si="43"/>
        <v>14</v>
      </c>
      <c r="Q66" s="559">
        <f t="shared" si="39"/>
        <v>0</v>
      </c>
      <c r="R66" s="559">
        <f t="shared" si="39"/>
        <v>2</v>
      </c>
      <c r="S66" s="559"/>
      <c r="T66" s="651">
        <f t="shared" si="44"/>
        <v>0</v>
      </c>
      <c r="U66" s="555"/>
      <c r="V66" s="556"/>
      <c r="W66" s="678"/>
      <c r="X66" s="678"/>
      <c r="Y66" s="678"/>
      <c r="Z66" s="710"/>
      <c r="AA66" s="559"/>
      <c r="AB66" s="561"/>
      <c r="AC66" s="561"/>
      <c r="AD66" s="573"/>
      <c r="AE66" s="708"/>
      <c r="AF66" s="709"/>
      <c r="AG66" s="678"/>
      <c r="AH66" s="678"/>
      <c r="AI66" s="678"/>
      <c r="AJ66" s="710"/>
      <c r="AK66" s="678"/>
      <c r="AL66" s="561"/>
      <c r="AM66" s="561"/>
      <c r="AN66" s="573"/>
      <c r="AO66" s="574"/>
      <c r="AP66" s="563"/>
      <c r="AQ66" s="559"/>
      <c r="AR66" s="559"/>
      <c r="AS66" s="559"/>
      <c r="AT66" s="560"/>
      <c r="AU66" s="559"/>
      <c r="AV66" s="561"/>
      <c r="AW66" s="561"/>
      <c r="AX66" s="573"/>
      <c r="AY66" s="574"/>
      <c r="AZ66" s="563"/>
      <c r="BA66" s="559"/>
      <c r="BB66" s="559"/>
      <c r="BC66" s="559"/>
      <c r="BD66" s="560"/>
      <c r="BE66" s="559"/>
      <c r="BF66" s="561"/>
      <c r="BG66" s="561"/>
      <c r="BH66" s="573"/>
      <c r="BI66" s="555">
        <v>38</v>
      </c>
      <c r="BJ66" s="556"/>
      <c r="BK66" s="559">
        <f>BI66-BM66</f>
        <v>4</v>
      </c>
      <c r="BL66" s="559"/>
      <c r="BM66" s="652">
        <f>ROUND(0.9*BI66,0)</f>
        <v>34</v>
      </c>
      <c r="BN66" s="560">
        <f>BM66-SUM(BO66:BQ66)</f>
        <v>18</v>
      </c>
      <c r="BO66" s="559">
        <v>14</v>
      </c>
      <c r="BP66" s="561"/>
      <c r="BQ66" s="561">
        <v>2</v>
      </c>
      <c r="BR66" s="573"/>
      <c r="BS66" s="555"/>
      <c r="BT66" s="556"/>
      <c r="BU66" s="559"/>
      <c r="BV66" s="559"/>
      <c r="BW66" s="559"/>
      <c r="BX66" s="560"/>
      <c r="BY66" s="559"/>
      <c r="BZ66" s="561"/>
      <c r="CA66" s="561"/>
      <c r="CB66" s="573"/>
      <c r="CC66" s="555"/>
      <c r="CD66" s="556"/>
      <c r="CE66" s="559"/>
      <c r="CF66" s="559"/>
      <c r="CG66" s="559"/>
      <c r="CH66" s="560"/>
      <c r="CI66" s="559"/>
      <c r="CJ66" s="561"/>
      <c r="CK66" s="561"/>
      <c r="CL66" s="573"/>
      <c r="CM66" s="574"/>
      <c r="CN66" s="563"/>
      <c r="CO66" s="559"/>
      <c r="CP66" s="559"/>
      <c r="CQ66" s="559"/>
      <c r="CR66" s="560"/>
      <c r="CS66" s="559"/>
      <c r="CT66" s="575"/>
      <c r="CU66" s="724"/>
      <c r="CV66" s="722"/>
      <c r="CW66" s="723"/>
      <c r="CX66" s="576"/>
      <c r="CY66" s="653">
        <f t="shared" si="40"/>
        <v>36</v>
      </c>
      <c r="CZ66" s="559">
        <v>2</v>
      </c>
      <c r="DA66" s="512"/>
      <c r="DB66" s="234">
        <f t="shared" si="46"/>
        <v>38</v>
      </c>
      <c r="DC66" s="483">
        <v>36</v>
      </c>
      <c r="DD66" s="240">
        <f t="shared" si="47"/>
        <v>2</v>
      </c>
      <c r="DE66" s="310">
        <f t="shared" si="45"/>
        <v>0</v>
      </c>
    </row>
    <row r="67" spans="2:109" ht="12.75">
      <c r="B67" s="656" t="s">
        <v>150</v>
      </c>
      <c r="C67" s="657" t="s">
        <v>313</v>
      </c>
      <c r="D67" s="714" t="s">
        <v>88</v>
      </c>
      <c r="E67" s="578"/>
      <c r="F67" s="578"/>
      <c r="G67" s="579"/>
      <c r="H67" s="576"/>
      <c r="I67" s="555">
        <f t="shared" si="36"/>
        <v>60</v>
      </c>
      <c r="J67" s="556">
        <f t="shared" si="37"/>
        <v>12</v>
      </c>
      <c r="K67" s="556"/>
      <c r="L67" s="571"/>
      <c r="M67" s="650">
        <f t="shared" si="38"/>
        <v>0</v>
      </c>
      <c r="N67" s="555">
        <f aca="true" t="shared" si="48" ref="N67:P70">Y67+AI67+AS67+BC67+BM67+BW67+CG67+CQ67</f>
        <v>48</v>
      </c>
      <c r="O67" s="559">
        <f t="shared" si="48"/>
        <v>30</v>
      </c>
      <c r="P67" s="559">
        <f t="shared" si="48"/>
        <v>18</v>
      </c>
      <c r="Q67" s="559">
        <f t="shared" si="39"/>
        <v>0</v>
      </c>
      <c r="R67" s="559">
        <f t="shared" si="39"/>
        <v>0</v>
      </c>
      <c r="S67" s="559"/>
      <c r="T67" s="651">
        <f t="shared" si="44"/>
        <v>0</v>
      </c>
      <c r="U67" s="555"/>
      <c r="V67" s="556"/>
      <c r="W67" s="678"/>
      <c r="X67" s="678"/>
      <c r="Y67" s="678"/>
      <c r="Z67" s="710"/>
      <c r="AA67" s="559"/>
      <c r="AB67" s="561"/>
      <c r="AC67" s="561"/>
      <c r="AD67" s="573"/>
      <c r="AE67" s="708"/>
      <c r="AF67" s="709"/>
      <c r="AG67" s="678"/>
      <c r="AH67" s="678"/>
      <c r="AI67" s="678"/>
      <c r="AJ67" s="710"/>
      <c r="AK67" s="678"/>
      <c r="AL67" s="561"/>
      <c r="AM67" s="561"/>
      <c r="AN67" s="573"/>
      <c r="AO67" s="555"/>
      <c r="AP67" s="556"/>
      <c r="AQ67" s="559"/>
      <c r="AR67" s="559"/>
      <c r="AS67" s="559"/>
      <c r="AT67" s="560"/>
      <c r="AU67" s="652"/>
      <c r="AV67" s="575"/>
      <c r="AW67" s="575"/>
      <c r="AX67" s="572"/>
      <c r="AY67" s="555">
        <v>60</v>
      </c>
      <c r="AZ67" s="556"/>
      <c r="BA67" s="559">
        <f>AY67-BC67</f>
        <v>12</v>
      </c>
      <c r="BB67" s="559"/>
      <c r="BC67" s="559">
        <f>ROUND(0.8*AY67,0)</f>
        <v>48</v>
      </c>
      <c r="BD67" s="560">
        <f>BC67-SUM(BE67:BG67)</f>
        <v>30</v>
      </c>
      <c r="BE67" s="559">
        <v>18</v>
      </c>
      <c r="BF67" s="575"/>
      <c r="BG67" s="575"/>
      <c r="BH67" s="572"/>
      <c r="BI67" s="555"/>
      <c r="BJ67" s="556"/>
      <c r="BK67" s="559"/>
      <c r="BL67" s="559"/>
      <c r="BM67" s="559"/>
      <c r="BN67" s="560"/>
      <c r="BO67" s="559"/>
      <c r="BP67" s="561"/>
      <c r="BQ67" s="561"/>
      <c r="BR67" s="573"/>
      <c r="BS67" s="555"/>
      <c r="BT67" s="556"/>
      <c r="BU67" s="559"/>
      <c r="BV67" s="559"/>
      <c r="BW67" s="559"/>
      <c r="BX67" s="560"/>
      <c r="BY67" s="559"/>
      <c r="BZ67" s="561"/>
      <c r="CA67" s="561"/>
      <c r="CB67" s="573"/>
      <c r="CC67" s="574"/>
      <c r="CD67" s="563"/>
      <c r="CE67" s="559"/>
      <c r="CF67" s="559"/>
      <c r="CG67" s="559"/>
      <c r="CH67" s="560"/>
      <c r="CI67" s="559"/>
      <c r="CJ67" s="561"/>
      <c r="CK67" s="561"/>
      <c r="CL67" s="573"/>
      <c r="CM67" s="574"/>
      <c r="CN67" s="563"/>
      <c r="CO67" s="559"/>
      <c r="CP67" s="559"/>
      <c r="CQ67" s="559"/>
      <c r="CR67" s="560"/>
      <c r="CS67" s="559"/>
      <c r="CT67" s="575"/>
      <c r="CU67" s="575"/>
      <c r="CV67" s="572"/>
      <c r="CW67" s="576"/>
      <c r="CX67" s="576"/>
      <c r="CY67" s="725">
        <f t="shared" si="40"/>
        <v>48</v>
      </c>
      <c r="CZ67" s="559">
        <v>12</v>
      </c>
      <c r="DA67" s="512"/>
      <c r="DB67" s="234">
        <f>I67</f>
        <v>60</v>
      </c>
      <c r="DC67" s="483">
        <v>48</v>
      </c>
      <c r="DD67" s="240">
        <f>DB67-DC67</f>
        <v>12</v>
      </c>
      <c r="DE67" s="310">
        <f t="shared" si="45"/>
        <v>0</v>
      </c>
    </row>
    <row r="68" spans="2:109" ht="12.75">
      <c r="B68" s="656" t="s">
        <v>180</v>
      </c>
      <c r="C68" s="657" t="s">
        <v>314</v>
      </c>
      <c r="D68" s="714"/>
      <c r="E68" s="578" t="s">
        <v>88</v>
      </c>
      <c r="F68" s="578"/>
      <c r="G68" s="579"/>
      <c r="H68" s="576"/>
      <c r="I68" s="555">
        <f t="shared" si="36"/>
        <v>58</v>
      </c>
      <c r="J68" s="556">
        <f t="shared" si="37"/>
        <v>10</v>
      </c>
      <c r="K68" s="556"/>
      <c r="L68" s="571"/>
      <c r="M68" s="650">
        <f t="shared" si="38"/>
        <v>0</v>
      </c>
      <c r="N68" s="555">
        <f t="shared" si="48"/>
        <v>48</v>
      </c>
      <c r="O68" s="559">
        <f t="shared" si="48"/>
        <v>28</v>
      </c>
      <c r="P68" s="559">
        <f t="shared" si="48"/>
        <v>18</v>
      </c>
      <c r="Q68" s="559">
        <f t="shared" si="39"/>
        <v>0</v>
      </c>
      <c r="R68" s="559">
        <f t="shared" si="39"/>
        <v>2</v>
      </c>
      <c r="S68" s="559"/>
      <c r="T68" s="651">
        <f t="shared" si="44"/>
        <v>0</v>
      </c>
      <c r="U68" s="555"/>
      <c r="V68" s="556"/>
      <c r="W68" s="678"/>
      <c r="X68" s="678"/>
      <c r="Y68" s="678"/>
      <c r="Z68" s="710"/>
      <c r="AA68" s="559"/>
      <c r="AB68" s="561"/>
      <c r="AC68" s="561"/>
      <c r="AD68" s="573"/>
      <c r="AE68" s="708"/>
      <c r="AF68" s="709"/>
      <c r="AG68" s="678"/>
      <c r="AH68" s="678"/>
      <c r="AI68" s="678"/>
      <c r="AJ68" s="710"/>
      <c r="AK68" s="678"/>
      <c r="AL68" s="561"/>
      <c r="AM68" s="561"/>
      <c r="AN68" s="573"/>
      <c r="AO68" s="717"/>
      <c r="AP68" s="718"/>
      <c r="AQ68" s="678"/>
      <c r="AR68" s="678"/>
      <c r="AS68" s="678"/>
      <c r="AT68" s="710"/>
      <c r="AU68" s="678"/>
      <c r="AV68" s="561"/>
      <c r="AW68" s="561"/>
      <c r="AX68" s="573"/>
      <c r="AY68" s="555">
        <v>58</v>
      </c>
      <c r="AZ68" s="556"/>
      <c r="BA68" s="559">
        <f>AY68-BC68</f>
        <v>10</v>
      </c>
      <c r="BB68" s="559"/>
      <c r="BC68" s="559">
        <f>ROUND(0.83*AY68,0)</f>
        <v>48</v>
      </c>
      <c r="BD68" s="560">
        <f>BC68-SUM(BE68:BG68)</f>
        <v>28</v>
      </c>
      <c r="BE68" s="559">
        <v>18</v>
      </c>
      <c r="BF68" s="575"/>
      <c r="BG68" s="575">
        <v>2</v>
      </c>
      <c r="BH68" s="573"/>
      <c r="BI68" s="717"/>
      <c r="BJ68" s="718"/>
      <c r="BK68" s="678"/>
      <c r="BL68" s="678"/>
      <c r="BM68" s="678"/>
      <c r="BN68" s="710"/>
      <c r="BO68" s="678"/>
      <c r="BP68" s="715"/>
      <c r="BQ68" s="715"/>
      <c r="BR68" s="716"/>
      <c r="BS68" s="574"/>
      <c r="BT68" s="563"/>
      <c r="BU68" s="559"/>
      <c r="BV68" s="559"/>
      <c r="BW68" s="559"/>
      <c r="BX68" s="560"/>
      <c r="BY68" s="559"/>
      <c r="BZ68" s="561"/>
      <c r="CA68" s="561"/>
      <c r="CB68" s="573"/>
      <c r="CC68" s="574"/>
      <c r="CD68" s="563"/>
      <c r="CE68" s="559"/>
      <c r="CF68" s="559"/>
      <c r="CG68" s="559"/>
      <c r="CH68" s="560"/>
      <c r="CI68" s="559"/>
      <c r="CJ68" s="669"/>
      <c r="CK68" s="669"/>
      <c r="CL68" s="573"/>
      <c r="CM68" s="574"/>
      <c r="CN68" s="563"/>
      <c r="CO68" s="559"/>
      <c r="CP68" s="559"/>
      <c r="CQ68" s="559"/>
      <c r="CR68" s="560"/>
      <c r="CS68" s="559"/>
      <c r="CT68" s="575"/>
      <c r="CU68" s="575"/>
      <c r="CV68" s="572"/>
      <c r="CW68" s="576"/>
      <c r="CX68" s="576"/>
      <c r="CY68" s="725">
        <f t="shared" si="40"/>
        <v>48</v>
      </c>
      <c r="CZ68" s="559">
        <v>10</v>
      </c>
      <c r="DA68" s="512"/>
      <c r="DB68" s="234">
        <f>I68</f>
        <v>58</v>
      </c>
      <c r="DC68" s="483">
        <v>48</v>
      </c>
      <c r="DD68" s="240">
        <f>DB68-DC68</f>
        <v>10</v>
      </c>
      <c r="DE68" s="310">
        <f t="shared" si="45"/>
        <v>0</v>
      </c>
    </row>
    <row r="69" spans="2:109" ht="25.5">
      <c r="B69" s="656" t="s">
        <v>181</v>
      </c>
      <c r="C69" s="657" t="s">
        <v>315</v>
      </c>
      <c r="D69" s="714"/>
      <c r="E69" s="578" t="s">
        <v>128</v>
      </c>
      <c r="F69" s="578"/>
      <c r="G69" s="579"/>
      <c r="H69" s="576"/>
      <c r="I69" s="555">
        <f t="shared" si="36"/>
        <v>40</v>
      </c>
      <c r="J69" s="556">
        <f t="shared" si="37"/>
        <v>4</v>
      </c>
      <c r="K69" s="556"/>
      <c r="L69" s="571"/>
      <c r="M69" s="650">
        <f t="shared" si="38"/>
        <v>0</v>
      </c>
      <c r="N69" s="555">
        <f t="shared" si="48"/>
        <v>36</v>
      </c>
      <c r="O69" s="559">
        <f t="shared" si="48"/>
        <v>20</v>
      </c>
      <c r="P69" s="559">
        <f t="shared" si="48"/>
        <v>14</v>
      </c>
      <c r="Q69" s="559">
        <f t="shared" si="39"/>
        <v>0</v>
      </c>
      <c r="R69" s="559">
        <f t="shared" si="39"/>
        <v>2</v>
      </c>
      <c r="S69" s="559"/>
      <c r="T69" s="651">
        <f t="shared" si="44"/>
        <v>0</v>
      </c>
      <c r="U69" s="555"/>
      <c r="V69" s="556"/>
      <c r="W69" s="678"/>
      <c r="X69" s="678"/>
      <c r="Y69" s="678"/>
      <c r="Z69" s="710"/>
      <c r="AA69" s="559"/>
      <c r="AB69" s="561"/>
      <c r="AC69" s="561"/>
      <c r="AD69" s="573"/>
      <c r="AE69" s="708"/>
      <c r="AF69" s="709"/>
      <c r="AG69" s="678"/>
      <c r="AH69" s="678"/>
      <c r="AI69" s="678"/>
      <c r="AJ69" s="710"/>
      <c r="AK69" s="678"/>
      <c r="AL69" s="561"/>
      <c r="AM69" s="561"/>
      <c r="AN69" s="573"/>
      <c r="AO69" s="555"/>
      <c r="AP69" s="556"/>
      <c r="AQ69" s="559"/>
      <c r="AR69" s="559"/>
      <c r="AS69" s="559"/>
      <c r="AT69" s="560"/>
      <c r="AU69" s="559"/>
      <c r="AV69" s="561"/>
      <c r="AW69" s="561"/>
      <c r="AX69" s="573"/>
      <c r="AY69" s="708"/>
      <c r="AZ69" s="709"/>
      <c r="BA69" s="678"/>
      <c r="BB69" s="678"/>
      <c r="BC69" s="678"/>
      <c r="BD69" s="710"/>
      <c r="BE69" s="678"/>
      <c r="BF69" s="561"/>
      <c r="BG69" s="561"/>
      <c r="BH69" s="573"/>
      <c r="BI69" s="717"/>
      <c r="BJ69" s="718"/>
      <c r="BK69" s="678"/>
      <c r="BL69" s="678"/>
      <c r="BM69" s="678"/>
      <c r="BN69" s="710"/>
      <c r="BO69" s="678"/>
      <c r="BP69" s="715"/>
      <c r="BQ69" s="715"/>
      <c r="BR69" s="716"/>
      <c r="BS69" s="555">
        <v>40</v>
      </c>
      <c r="BT69" s="556"/>
      <c r="BU69" s="559">
        <f>BS69-BW69</f>
        <v>4</v>
      </c>
      <c r="BV69" s="559"/>
      <c r="BW69" s="559">
        <f>ROUND(0.9*BS69,0)</f>
        <v>36</v>
      </c>
      <c r="BX69" s="560">
        <f>BW69-SUM(BY69:CA69)</f>
        <v>20</v>
      </c>
      <c r="BY69" s="559">
        <v>14</v>
      </c>
      <c r="BZ69" s="561"/>
      <c r="CA69" s="561">
        <v>2</v>
      </c>
      <c r="CB69" s="573"/>
      <c r="CC69" s="555"/>
      <c r="CD69" s="556"/>
      <c r="CE69" s="559"/>
      <c r="CF69" s="559"/>
      <c r="CG69" s="559"/>
      <c r="CH69" s="560"/>
      <c r="CI69" s="559"/>
      <c r="CJ69" s="561"/>
      <c r="CK69" s="561"/>
      <c r="CL69" s="573"/>
      <c r="CM69" s="708"/>
      <c r="CN69" s="709"/>
      <c r="CO69" s="678"/>
      <c r="CP69" s="678"/>
      <c r="CQ69" s="678"/>
      <c r="CR69" s="710"/>
      <c r="CS69" s="559"/>
      <c r="CT69" s="575"/>
      <c r="CU69" s="575"/>
      <c r="CV69" s="572"/>
      <c r="CW69" s="576"/>
      <c r="CX69" s="576"/>
      <c r="CY69" s="725">
        <f t="shared" si="40"/>
        <v>36</v>
      </c>
      <c r="CZ69" s="559">
        <v>4</v>
      </c>
      <c r="DA69" s="512"/>
      <c r="DB69" s="234">
        <f>I69</f>
        <v>40</v>
      </c>
      <c r="DC69" s="483">
        <v>36</v>
      </c>
      <c r="DD69" s="240">
        <f>DB69-DC69</f>
        <v>4</v>
      </c>
      <c r="DE69" s="310">
        <f t="shared" si="45"/>
        <v>0</v>
      </c>
    </row>
    <row r="70" spans="2:109" ht="12.75">
      <c r="B70" s="956" t="s">
        <v>182</v>
      </c>
      <c r="C70" s="957" t="s">
        <v>294</v>
      </c>
      <c r="D70" s="714"/>
      <c r="E70" s="578" t="s">
        <v>79</v>
      </c>
      <c r="F70" s="578"/>
      <c r="G70" s="579"/>
      <c r="H70" s="576"/>
      <c r="I70" s="555">
        <f t="shared" si="36"/>
        <v>36</v>
      </c>
      <c r="J70" s="556">
        <f t="shared" si="37"/>
        <v>4</v>
      </c>
      <c r="K70" s="556"/>
      <c r="L70" s="571"/>
      <c r="M70" s="650">
        <f t="shared" si="38"/>
        <v>0</v>
      </c>
      <c r="N70" s="555">
        <f t="shared" si="48"/>
        <v>32</v>
      </c>
      <c r="O70" s="559">
        <f t="shared" si="48"/>
        <v>16</v>
      </c>
      <c r="P70" s="559">
        <f t="shared" si="48"/>
        <v>14</v>
      </c>
      <c r="Q70" s="559">
        <f t="shared" si="39"/>
        <v>0</v>
      </c>
      <c r="R70" s="559">
        <f t="shared" si="39"/>
        <v>2</v>
      </c>
      <c r="S70" s="559"/>
      <c r="T70" s="651">
        <f t="shared" si="44"/>
        <v>12</v>
      </c>
      <c r="U70" s="555"/>
      <c r="V70" s="556"/>
      <c r="W70" s="678"/>
      <c r="X70" s="678"/>
      <c r="Y70" s="678"/>
      <c r="Z70" s="710"/>
      <c r="AA70" s="559"/>
      <c r="AB70" s="561"/>
      <c r="AC70" s="561"/>
      <c r="AD70" s="573"/>
      <c r="AE70" s="708"/>
      <c r="AF70" s="709"/>
      <c r="AG70" s="678"/>
      <c r="AH70" s="678"/>
      <c r="AI70" s="678"/>
      <c r="AJ70" s="710"/>
      <c r="AK70" s="678"/>
      <c r="AL70" s="561"/>
      <c r="AM70" s="561"/>
      <c r="AN70" s="573"/>
      <c r="AO70" s="717"/>
      <c r="AP70" s="718"/>
      <c r="AQ70" s="678"/>
      <c r="AR70" s="678"/>
      <c r="AS70" s="678"/>
      <c r="AT70" s="710"/>
      <c r="AU70" s="678"/>
      <c r="AV70" s="561"/>
      <c r="AW70" s="561"/>
      <c r="AX70" s="573"/>
      <c r="AY70" s="555"/>
      <c r="AZ70" s="556"/>
      <c r="BA70" s="678"/>
      <c r="BB70" s="678"/>
      <c r="BC70" s="678"/>
      <c r="BD70" s="710"/>
      <c r="BE70" s="678"/>
      <c r="BF70" s="561"/>
      <c r="BG70" s="561"/>
      <c r="BH70" s="573"/>
      <c r="BI70" s="574">
        <v>36</v>
      </c>
      <c r="BJ70" s="563"/>
      <c r="BK70" s="559">
        <f>BI70-BM70</f>
        <v>4</v>
      </c>
      <c r="BL70" s="559">
        <v>12</v>
      </c>
      <c r="BM70" s="559">
        <f>ROUND(0.88*BI70,0)</f>
        <v>32</v>
      </c>
      <c r="BN70" s="560">
        <f>BM70-SUM(BO70:BQ70)</f>
        <v>16</v>
      </c>
      <c r="BO70" s="559">
        <v>14</v>
      </c>
      <c r="BP70" s="575"/>
      <c r="BQ70" s="575">
        <v>2</v>
      </c>
      <c r="BR70" s="716"/>
      <c r="BS70" s="708"/>
      <c r="BT70" s="709"/>
      <c r="BU70" s="678"/>
      <c r="BV70" s="678"/>
      <c r="BW70" s="678"/>
      <c r="BX70" s="710"/>
      <c r="BY70" s="678"/>
      <c r="BZ70" s="561"/>
      <c r="CA70" s="561"/>
      <c r="CB70" s="573"/>
      <c r="CC70" s="555"/>
      <c r="CD70" s="556"/>
      <c r="CE70" s="559"/>
      <c r="CF70" s="559"/>
      <c r="CG70" s="559"/>
      <c r="CH70" s="560"/>
      <c r="CI70" s="559"/>
      <c r="CJ70" s="561"/>
      <c r="CK70" s="561"/>
      <c r="CL70" s="573"/>
      <c r="CM70" s="574"/>
      <c r="CN70" s="563"/>
      <c r="CO70" s="559"/>
      <c r="CP70" s="559"/>
      <c r="CQ70" s="559"/>
      <c r="CR70" s="560"/>
      <c r="CS70" s="559"/>
      <c r="CT70" s="575"/>
      <c r="CU70" s="575"/>
      <c r="CV70" s="572"/>
      <c r="CW70" s="576"/>
      <c r="CX70" s="576"/>
      <c r="CY70" s="725">
        <f t="shared" si="40"/>
        <v>0</v>
      </c>
      <c r="CZ70" s="559">
        <v>36</v>
      </c>
      <c r="DA70" s="512"/>
      <c r="DB70" s="234">
        <f>I70</f>
        <v>36</v>
      </c>
      <c r="DC70" s="300">
        <v>0</v>
      </c>
      <c r="DD70" s="240">
        <f>DB70-DC70</f>
        <v>36</v>
      </c>
      <c r="DE70" s="310">
        <f t="shared" si="45"/>
        <v>0</v>
      </c>
    </row>
    <row r="71" spans="2:109" ht="12.75">
      <c r="B71" s="956" t="s">
        <v>183</v>
      </c>
      <c r="C71" s="958" t="s">
        <v>380</v>
      </c>
      <c r="D71" s="714"/>
      <c r="E71" s="578" t="s">
        <v>88</v>
      </c>
      <c r="F71" s="578"/>
      <c r="G71" s="579"/>
      <c r="H71" s="576"/>
      <c r="I71" s="555">
        <f t="shared" si="36"/>
        <v>64</v>
      </c>
      <c r="J71" s="556">
        <f t="shared" si="37"/>
        <v>6</v>
      </c>
      <c r="K71" s="556"/>
      <c r="L71" s="571"/>
      <c r="M71" s="650">
        <f t="shared" si="38"/>
        <v>0</v>
      </c>
      <c r="N71" s="555">
        <f t="shared" si="41"/>
        <v>58</v>
      </c>
      <c r="O71" s="559">
        <f t="shared" si="42"/>
        <v>30</v>
      </c>
      <c r="P71" s="559">
        <f>AA71+AK71+AU71+BE71+BO71+BY71+CI71+CS71</f>
        <v>26</v>
      </c>
      <c r="Q71" s="559">
        <f t="shared" si="39"/>
        <v>0</v>
      </c>
      <c r="R71" s="559">
        <f t="shared" si="39"/>
        <v>2</v>
      </c>
      <c r="S71" s="559"/>
      <c r="T71" s="651">
        <f t="shared" si="44"/>
        <v>0</v>
      </c>
      <c r="U71" s="555"/>
      <c r="V71" s="556"/>
      <c r="W71" s="678"/>
      <c r="X71" s="678"/>
      <c r="Y71" s="678"/>
      <c r="Z71" s="710"/>
      <c r="AA71" s="559"/>
      <c r="AB71" s="561"/>
      <c r="AC71" s="561"/>
      <c r="AD71" s="573"/>
      <c r="AE71" s="708"/>
      <c r="AF71" s="709"/>
      <c r="AG71" s="678"/>
      <c r="AH71" s="678"/>
      <c r="AI71" s="678"/>
      <c r="AJ71" s="710"/>
      <c r="AK71" s="678"/>
      <c r="AL71" s="561"/>
      <c r="AM71" s="561"/>
      <c r="AN71" s="573"/>
      <c r="AO71" s="728"/>
      <c r="AP71" s="729"/>
      <c r="AQ71" s="652"/>
      <c r="AR71" s="652"/>
      <c r="AS71" s="652"/>
      <c r="AT71" s="668"/>
      <c r="AU71" s="652"/>
      <c r="AV71" s="669"/>
      <c r="AW71" s="669"/>
      <c r="AX71" s="671"/>
      <c r="AY71" s="555">
        <v>64</v>
      </c>
      <c r="AZ71" s="556"/>
      <c r="BA71" s="559">
        <f>AY71-BC71</f>
        <v>6</v>
      </c>
      <c r="BB71" s="559"/>
      <c r="BC71" s="559">
        <f>ROUND(0.9*AY71,0)</f>
        <v>58</v>
      </c>
      <c r="BD71" s="560">
        <f>BC71-SUM(BE71:BG71)</f>
        <v>30</v>
      </c>
      <c r="BE71" s="559">
        <v>26</v>
      </c>
      <c r="BF71" s="575"/>
      <c r="BG71" s="575">
        <v>2</v>
      </c>
      <c r="BH71" s="573"/>
      <c r="BI71" s="717"/>
      <c r="BJ71" s="718"/>
      <c r="BK71" s="678"/>
      <c r="BL71" s="678"/>
      <c r="BM71" s="678"/>
      <c r="BN71" s="710"/>
      <c r="BO71" s="678"/>
      <c r="BP71" s="715"/>
      <c r="BQ71" s="715"/>
      <c r="BR71" s="716"/>
      <c r="BS71" s="708"/>
      <c r="BT71" s="709"/>
      <c r="BU71" s="678"/>
      <c r="BV71" s="678"/>
      <c r="BW71" s="678"/>
      <c r="BX71" s="710"/>
      <c r="BY71" s="678"/>
      <c r="BZ71" s="561"/>
      <c r="CA71" s="651"/>
      <c r="CB71" s="663"/>
      <c r="CC71" s="659"/>
      <c r="CD71" s="660"/>
      <c r="CE71" s="661"/>
      <c r="CF71" s="661"/>
      <c r="CG71" s="661"/>
      <c r="CH71" s="662"/>
      <c r="CI71" s="661"/>
      <c r="CJ71" s="724"/>
      <c r="CK71" s="724"/>
      <c r="CL71" s="722"/>
      <c r="CM71" s="730"/>
      <c r="CN71" s="731"/>
      <c r="CO71" s="661"/>
      <c r="CP71" s="661"/>
      <c r="CQ71" s="661"/>
      <c r="CR71" s="662"/>
      <c r="CS71" s="661"/>
      <c r="CT71" s="575"/>
      <c r="CU71" s="575"/>
      <c r="CV71" s="572"/>
      <c r="CW71" s="576"/>
      <c r="CX71" s="576"/>
      <c r="CY71" s="725">
        <f t="shared" si="40"/>
        <v>0</v>
      </c>
      <c r="CZ71" s="559">
        <v>64</v>
      </c>
      <c r="DA71" s="512"/>
      <c r="DB71" s="234">
        <f t="shared" si="46"/>
        <v>64</v>
      </c>
      <c r="DC71" s="300">
        <v>0</v>
      </c>
      <c r="DD71" s="240">
        <f t="shared" si="47"/>
        <v>64</v>
      </c>
      <c r="DE71" s="310">
        <f t="shared" si="45"/>
        <v>0</v>
      </c>
    </row>
    <row r="72" spans="2:109" ht="12.75">
      <c r="B72" s="956" t="s">
        <v>184</v>
      </c>
      <c r="C72" s="958" t="s">
        <v>358</v>
      </c>
      <c r="D72" s="714"/>
      <c r="E72" s="578" t="s">
        <v>126</v>
      </c>
      <c r="F72" s="578"/>
      <c r="G72" s="579"/>
      <c r="H72" s="576"/>
      <c r="I72" s="555">
        <f>N72+J72+S72</f>
        <v>60</v>
      </c>
      <c r="J72" s="556">
        <f>W72+AG72+AQ72+BA72+BK72+BU72+CE72+CO72</f>
        <v>12</v>
      </c>
      <c r="K72" s="556"/>
      <c r="L72" s="571"/>
      <c r="M72" s="650">
        <f>V72+AF72+AP72+AZ72+BJ72+BT72+CD72+CN72</f>
        <v>0</v>
      </c>
      <c r="N72" s="555">
        <f aca="true" t="shared" si="49" ref="N72:R74">Y72+AI72+AS72+BC72+BM72+BW72+CG72+CQ72</f>
        <v>48</v>
      </c>
      <c r="O72" s="559">
        <f t="shared" si="49"/>
        <v>28</v>
      </c>
      <c r="P72" s="559">
        <f t="shared" si="49"/>
        <v>18</v>
      </c>
      <c r="Q72" s="559">
        <f t="shared" si="49"/>
        <v>0</v>
      </c>
      <c r="R72" s="559">
        <f t="shared" si="49"/>
        <v>2</v>
      </c>
      <c r="S72" s="560"/>
      <c r="T72" s="651"/>
      <c r="U72" s="555"/>
      <c r="V72" s="556"/>
      <c r="W72" s="678"/>
      <c r="X72" s="678"/>
      <c r="Y72" s="678"/>
      <c r="Z72" s="710"/>
      <c r="AA72" s="559"/>
      <c r="AB72" s="561"/>
      <c r="AC72" s="561"/>
      <c r="AD72" s="573"/>
      <c r="AE72" s="708"/>
      <c r="AF72" s="709"/>
      <c r="AG72" s="678"/>
      <c r="AH72" s="678"/>
      <c r="AI72" s="678"/>
      <c r="AJ72" s="710"/>
      <c r="AK72" s="678"/>
      <c r="AL72" s="561"/>
      <c r="AM72" s="561"/>
      <c r="AN72" s="573"/>
      <c r="AO72" s="717"/>
      <c r="AP72" s="718"/>
      <c r="AQ72" s="678"/>
      <c r="AR72" s="678"/>
      <c r="AS72" s="678"/>
      <c r="AT72" s="710"/>
      <c r="AU72" s="678"/>
      <c r="AV72" s="561"/>
      <c r="AW72" s="561"/>
      <c r="AX72" s="573"/>
      <c r="AY72" s="708"/>
      <c r="AZ72" s="709"/>
      <c r="BA72" s="678"/>
      <c r="BB72" s="678"/>
      <c r="BC72" s="678"/>
      <c r="BD72" s="710"/>
      <c r="BE72" s="678"/>
      <c r="BF72" s="561"/>
      <c r="BG72" s="561"/>
      <c r="BH72" s="573"/>
      <c r="BI72" s="717"/>
      <c r="BJ72" s="718"/>
      <c r="BK72" s="678"/>
      <c r="BL72" s="678"/>
      <c r="BM72" s="678"/>
      <c r="BN72" s="710"/>
      <c r="BO72" s="678"/>
      <c r="BP72" s="715"/>
      <c r="BQ72" s="715"/>
      <c r="BR72" s="716"/>
      <c r="BS72" s="574"/>
      <c r="BT72" s="563"/>
      <c r="BU72" s="559"/>
      <c r="BV72" s="559"/>
      <c r="BW72" s="559"/>
      <c r="BX72" s="560"/>
      <c r="BY72" s="559"/>
      <c r="BZ72" s="561"/>
      <c r="CA72" s="651"/>
      <c r="CB72" s="663"/>
      <c r="CC72" s="659"/>
      <c r="CD72" s="660"/>
      <c r="CE72" s="661"/>
      <c r="CF72" s="661"/>
      <c r="CG72" s="661"/>
      <c r="CH72" s="662"/>
      <c r="CI72" s="661"/>
      <c r="CJ72" s="724"/>
      <c r="CK72" s="724"/>
      <c r="CL72" s="722"/>
      <c r="CM72" s="574">
        <v>60</v>
      </c>
      <c r="CN72" s="563"/>
      <c r="CO72" s="559">
        <f>CM72-CQ72</f>
        <v>12</v>
      </c>
      <c r="CP72" s="559">
        <v>12</v>
      </c>
      <c r="CQ72" s="559">
        <f>ROUND(0.8*CM72,0)</f>
        <v>48</v>
      </c>
      <c r="CR72" s="560">
        <f>CQ72-SUM(CS72:CU72)</f>
        <v>28</v>
      </c>
      <c r="CS72" s="559">
        <v>18</v>
      </c>
      <c r="CT72" s="575"/>
      <c r="CU72" s="575">
        <v>2</v>
      </c>
      <c r="CV72" s="572"/>
      <c r="CW72" s="576"/>
      <c r="CX72" s="576"/>
      <c r="CY72" s="725">
        <f t="shared" si="40"/>
        <v>0</v>
      </c>
      <c r="CZ72" s="559">
        <v>60</v>
      </c>
      <c r="DA72" s="512"/>
      <c r="DB72" s="234">
        <f t="shared" si="46"/>
        <v>60</v>
      </c>
      <c r="DC72" s="300">
        <v>0</v>
      </c>
      <c r="DD72" s="240">
        <f>DB72-DC72</f>
        <v>60</v>
      </c>
      <c r="DE72" s="310">
        <f>CZ72+DA72-DD72</f>
        <v>0</v>
      </c>
    </row>
    <row r="73" spans="2:109" ht="12.75">
      <c r="B73" s="956" t="s">
        <v>280</v>
      </c>
      <c r="C73" s="958" t="s">
        <v>381</v>
      </c>
      <c r="D73" s="714" t="s">
        <v>79</v>
      </c>
      <c r="E73" s="578"/>
      <c r="F73" s="578"/>
      <c r="G73" s="579"/>
      <c r="H73" s="576"/>
      <c r="I73" s="555">
        <f>N73+J73+S73</f>
        <v>78</v>
      </c>
      <c r="J73" s="556">
        <f>W73+AG73+AQ73+BA73+BK73+BU73+CE73+CO73</f>
        <v>12</v>
      </c>
      <c r="K73" s="556"/>
      <c r="L73" s="571"/>
      <c r="M73" s="650">
        <f>V73+AF73+AP73+AZ73+BJ73+BT73+CD73+CN73</f>
        <v>0</v>
      </c>
      <c r="N73" s="555">
        <f t="shared" si="49"/>
        <v>66</v>
      </c>
      <c r="O73" s="559">
        <f t="shared" si="49"/>
        <v>34</v>
      </c>
      <c r="P73" s="559">
        <f t="shared" si="49"/>
        <v>32</v>
      </c>
      <c r="Q73" s="559">
        <f t="shared" si="49"/>
        <v>0</v>
      </c>
      <c r="R73" s="559">
        <f t="shared" si="49"/>
        <v>0</v>
      </c>
      <c r="S73" s="560"/>
      <c r="T73" s="651"/>
      <c r="U73" s="555"/>
      <c r="V73" s="556"/>
      <c r="W73" s="678"/>
      <c r="X73" s="678"/>
      <c r="Y73" s="678"/>
      <c r="Z73" s="710"/>
      <c r="AA73" s="559"/>
      <c r="AB73" s="561"/>
      <c r="AC73" s="561"/>
      <c r="AD73" s="573"/>
      <c r="AE73" s="708"/>
      <c r="AF73" s="709"/>
      <c r="AG73" s="678"/>
      <c r="AH73" s="678"/>
      <c r="AI73" s="678"/>
      <c r="AJ73" s="710"/>
      <c r="AK73" s="678"/>
      <c r="AL73" s="561"/>
      <c r="AM73" s="561"/>
      <c r="AN73" s="573"/>
      <c r="AO73" s="717"/>
      <c r="AP73" s="718"/>
      <c r="AQ73" s="678"/>
      <c r="AR73" s="678"/>
      <c r="AS73" s="678"/>
      <c r="AT73" s="710"/>
      <c r="AU73" s="678"/>
      <c r="AV73" s="561"/>
      <c r="AW73" s="561"/>
      <c r="AX73" s="573"/>
      <c r="AY73" s="708"/>
      <c r="AZ73" s="709"/>
      <c r="BA73" s="678"/>
      <c r="BB73" s="678"/>
      <c r="BC73" s="678"/>
      <c r="BD73" s="710"/>
      <c r="BE73" s="678"/>
      <c r="BF73" s="561"/>
      <c r="BG73" s="561"/>
      <c r="BH73" s="573"/>
      <c r="BI73" s="574">
        <v>78</v>
      </c>
      <c r="BJ73" s="563"/>
      <c r="BK73" s="559">
        <f>BI73-BM73</f>
        <v>12</v>
      </c>
      <c r="BL73" s="559"/>
      <c r="BM73" s="559">
        <f>ROUND(0.85*BI73,0)</f>
        <v>66</v>
      </c>
      <c r="BN73" s="560">
        <f>BM73-SUM(BO73:BQ73)</f>
        <v>34</v>
      </c>
      <c r="BO73" s="559">
        <v>32</v>
      </c>
      <c r="BP73" s="715"/>
      <c r="BQ73" s="715"/>
      <c r="BR73" s="716"/>
      <c r="BS73" s="708"/>
      <c r="BT73" s="709"/>
      <c r="BU73" s="678"/>
      <c r="BV73" s="678"/>
      <c r="BW73" s="678"/>
      <c r="BX73" s="710"/>
      <c r="BY73" s="678"/>
      <c r="BZ73" s="561"/>
      <c r="CA73" s="651"/>
      <c r="CB73" s="663"/>
      <c r="CC73" s="659"/>
      <c r="CD73" s="660"/>
      <c r="CE73" s="661"/>
      <c r="CF73" s="661"/>
      <c r="CG73" s="661"/>
      <c r="CH73" s="662"/>
      <c r="CI73" s="661"/>
      <c r="CJ73" s="724"/>
      <c r="CK73" s="724"/>
      <c r="CL73" s="722"/>
      <c r="CM73" s="659"/>
      <c r="CN73" s="660"/>
      <c r="CO73" s="661"/>
      <c r="CP73" s="661"/>
      <c r="CQ73" s="661"/>
      <c r="CR73" s="662"/>
      <c r="CS73" s="661"/>
      <c r="CT73" s="575"/>
      <c r="CU73" s="575"/>
      <c r="CV73" s="572"/>
      <c r="CW73" s="576"/>
      <c r="CX73" s="576"/>
      <c r="CY73" s="725">
        <f t="shared" si="40"/>
        <v>0</v>
      </c>
      <c r="CZ73" s="559">
        <v>78</v>
      </c>
      <c r="DA73" s="512"/>
      <c r="DB73" s="234">
        <f t="shared" si="46"/>
        <v>78</v>
      </c>
      <c r="DC73" s="300">
        <v>0</v>
      </c>
      <c r="DD73" s="240">
        <f>DB73-DC73</f>
        <v>78</v>
      </c>
      <c r="DE73" s="310">
        <f>CZ73+DA73-DD73</f>
        <v>0</v>
      </c>
    </row>
    <row r="74" spans="2:109" ht="12.75">
      <c r="B74" s="956" t="s">
        <v>281</v>
      </c>
      <c r="C74" s="958" t="s">
        <v>359</v>
      </c>
      <c r="D74" s="714" t="s">
        <v>142</v>
      </c>
      <c r="E74" s="578"/>
      <c r="F74" s="578"/>
      <c r="G74" s="579"/>
      <c r="H74" s="576"/>
      <c r="I74" s="555">
        <f>N74+J74+S74</f>
        <v>70</v>
      </c>
      <c r="J74" s="556">
        <f>W74+AG74+AQ74+BA74+BK74+BU74+CE74+CO74</f>
        <v>6</v>
      </c>
      <c r="K74" s="556"/>
      <c r="L74" s="571"/>
      <c r="M74" s="650">
        <f>V74+AF74+AP74+AZ74+BJ74+BT74+CD74+CN74</f>
        <v>0</v>
      </c>
      <c r="N74" s="555">
        <f t="shared" si="49"/>
        <v>64</v>
      </c>
      <c r="O74" s="559">
        <f t="shared" si="49"/>
        <v>32</v>
      </c>
      <c r="P74" s="559">
        <f t="shared" si="49"/>
        <v>32</v>
      </c>
      <c r="Q74" s="559">
        <f t="shared" si="49"/>
        <v>0</v>
      </c>
      <c r="R74" s="559">
        <f t="shared" si="49"/>
        <v>0</v>
      </c>
      <c r="S74" s="560"/>
      <c r="T74" s="651"/>
      <c r="U74" s="555"/>
      <c r="V74" s="556"/>
      <c r="W74" s="678"/>
      <c r="X74" s="678"/>
      <c r="Y74" s="678"/>
      <c r="Z74" s="710"/>
      <c r="AA74" s="559"/>
      <c r="AB74" s="561"/>
      <c r="AC74" s="561"/>
      <c r="AD74" s="573"/>
      <c r="AE74" s="708"/>
      <c r="AF74" s="709"/>
      <c r="AG74" s="678"/>
      <c r="AH74" s="678"/>
      <c r="AI74" s="678"/>
      <c r="AJ74" s="710"/>
      <c r="AK74" s="678"/>
      <c r="AL74" s="561"/>
      <c r="AM74" s="561"/>
      <c r="AN74" s="573"/>
      <c r="AO74" s="717"/>
      <c r="AP74" s="718"/>
      <c r="AQ74" s="678"/>
      <c r="AR74" s="678"/>
      <c r="AS74" s="678"/>
      <c r="AT74" s="710"/>
      <c r="AU74" s="678"/>
      <c r="AV74" s="561"/>
      <c r="AW74" s="561"/>
      <c r="AX74" s="573"/>
      <c r="AY74" s="708"/>
      <c r="AZ74" s="709"/>
      <c r="BA74" s="678"/>
      <c r="BB74" s="678"/>
      <c r="BC74" s="678"/>
      <c r="BD74" s="710"/>
      <c r="BE74" s="678"/>
      <c r="BF74" s="561"/>
      <c r="BG74" s="561"/>
      <c r="BH74" s="573"/>
      <c r="BI74" s="717"/>
      <c r="BJ74" s="718"/>
      <c r="BK74" s="678"/>
      <c r="BL74" s="678"/>
      <c r="BM74" s="678"/>
      <c r="BN74" s="710"/>
      <c r="BO74" s="678"/>
      <c r="BP74" s="715"/>
      <c r="BQ74" s="715"/>
      <c r="BR74" s="716"/>
      <c r="BS74" s="708"/>
      <c r="BT74" s="709"/>
      <c r="BU74" s="678"/>
      <c r="BV74" s="678"/>
      <c r="BW74" s="678"/>
      <c r="BX74" s="710"/>
      <c r="BY74" s="678"/>
      <c r="BZ74" s="561"/>
      <c r="CA74" s="651"/>
      <c r="CB74" s="663"/>
      <c r="CC74" s="574">
        <v>70</v>
      </c>
      <c r="CD74" s="563"/>
      <c r="CE74" s="559">
        <f>CC74-CG74</f>
        <v>6</v>
      </c>
      <c r="CF74" s="559">
        <v>12</v>
      </c>
      <c r="CG74" s="559">
        <f>ROUND(0.91*CC74,0)</f>
        <v>64</v>
      </c>
      <c r="CH74" s="560">
        <f>CG74-SUM(CI74:CK74)</f>
        <v>32</v>
      </c>
      <c r="CI74" s="559">
        <v>32</v>
      </c>
      <c r="CJ74" s="575"/>
      <c r="CK74" s="575"/>
      <c r="CL74" s="722"/>
      <c r="CM74" s="659"/>
      <c r="CN74" s="660"/>
      <c r="CO74" s="661"/>
      <c r="CP74" s="661"/>
      <c r="CQ74" s="661"/>
      <c r="CR74" s="662"/>
      <c r="CS74" s="661"/>
      <c r="CT74" s="724"/>
      <c r="CU74" s="724"/>
      <c r="CV74" s="572"/>
      <c r="CW74" s="576"/>
      <c r="CX74" s="576"/>
      <c r="CY74" s="725">
        <f t="shared" si="40"/>
        <v>0</v>
      </c>
      <c r="CZ74" s="559">
        <v>70</v>
      </c>
      <c r="DA74" s="512"/>
      <c r="DB74" s="234">
        <f t="shared" si="46"/>
        <v>70</v>
      </c>
      <c r="DC74" s="300">
        <v>0</v>
      </c>
      <c r="DD74" s="240">
        <f>DB74-DC74</f>
        <v>70</v>
      </c>
      <c r="DE74" s="310">
        <f>CZ74+DA74-DD74</f>
        <v>0</v>
      </c>
    </row>
    <row r="75" spans="2:109" ht="12.75">
      <c r="B75" s="956" t="s">
        <v>282</v>
      </c>
      <c r="C75" s="958" t="s">
        <v>382</v>
      </c>
      <c r="D75" s="714"/>
      <c r="E75" s="732">
        <v>2</v>
      </c>
      <c r="F75" s="578"/>
      <c r="G75" s="579"/>
      <c r="H75" s="576"/>
      <c r="I75" s="555">
        <f t="shared" si="36"/>
        <v>36</v>
      </c>
      <c r="J75" s="556">
        <f t="shared" si="37"/>
        <v>4</v>
      </c>
      <c r="K75" s="556"/>
      <c r="L75" s="571"/>
      <c r="M75" s="650">
        <f t="shared" si="38"/>
        <v>0</v>
      </c>
      <c r="N75" s="555">
        <f>Y75+AI75+AS75+BC75+BM75+BW75+CG75+CQ75</f>
        <v>32</v>
      </c>
      <c r="O75" s="559">
        <f>Z75+AJ75+AT75+BD75+BN75+BX75+CH75+CR75</f>
        <v>10</v>
      </c>
      <c r="P75" s="559">
        <f>AA75+AK75+AU75+BE75+BO75+BY75+CI75+CS75</f>
        <v>20</v>
      </c>
      <c r="Q75" s="559">
        <f t="shared" si="39"/>
        <v>0</v>
      </c>
      <c r="R75" s="559">
        <f t="shared" si="39"/>
        <v>2</v>
      </c>
      <c r="S75" s="560"/>
      <c r="T75" s="651">
        <f t="shared" si="44"/>
        <v>0</v>
      </c>
      <c r="U75" s="555"/>
      <c r="V75" s="556"/>
      <c r="W75" s="678"/>
      <c r="X75" s="678"/>
      <c r="Y75" s="678"/>
      <c r="Z75" s="710"/>
      <c r="AA75" s="559"/>
      <c r="AB75" s="561"/>
      <c r="AC75" s="561"/>
      <c r="AD75" s="573"/>
      <c r="AE75" s="708"/>
      <c r="AF75" s="709"/>
      <c r="AG75" s="678"/>
      <c r="AH75" s="678"/>
      <c r="AI75" s="678"/>
      <c r="AJ75" s="710"/>
      <c r="AK75" s="678"/>
      <c r="AL75" s="561"/>
      <c r="AM75" s="561"/>
      <c r="AN75" s="573"/>
      <c r="AO75" s="717"/>
      <c r="AP75" s="718"/>
      <c r="AQ75" s="678"/>
      <c r="AR75" s="678"/>
      <c r="AS75" s="678"/>
      <c r="AT75" s="710"/>
      <c r="AU75" s="678"/>
      <c r="AV75" s="561"/>
      <c r="AW75" s="561"/>
      <c r="AX75" s="573"/>
      <c r="AY75" s="555">
        <v>36</v>
      </c>
      <c r="AZ75" s="709"/>
      <c r="BA75" s="559">
        <f>AY75-BC75</f>
        <v>4</v>
      </c>
      <c r="BB75" s="678"/>
      <c r="BC75" s="559">
        <f>ROUND(0.9*AY75,0)</f>
        <v>32</v>
      </c>
      <c r="BD75" s="560">
        <f>BC75-SUM(BE75:BG75)</f>
        <v>10</v>
      </c>
      <c r="BE75" s="559">
        <v>20</v>
      </c>
      <c r="BF75" s="561"/>
      <c r="BG75" s="561">
        <v>2</v>
      </c>
      <c r="BH75" s="573"/>
      <c r="BI75" s="717"/>
      <c r="BJ75" s="718"/>
      <c r="BK75" s="678"/>
      <c r="BL75" s="678"/>
      <c r="BM75" s="678"/>
      <c r="BN75" s="710"/>
      <c r="BO75" s="678"/>
      <c r="BP75" s="715"/>
      <c r="BQ75" s="715"/>
      <c r="BR75" s="716"/>
      <c r="BS75" s="708"/>
      <c r="BT75" s="709"/>
      <c r="BU75" s="678"/>
      <c r="BV75" s="678"/>
      <c r="BW75" s="678"/>
      <c r="BX75" s="710"/>
      <c r="BY75" s="678"/>
      <c r="BZ75" s="561"/>
      <c r="CA75" s="561"/>
      <c r="CB75" s="573"/>
      <c r="CC75" s="574"/>
      <c r="CD75" s="563"/>
      <c r="CE75" s="559"/>
      <c r="CF75" s="559"/>
      <c r="CG75" s="559"/>
      <c r="CH75" s="560"/>
      <c r="CI75" s="559"/>
      <c r="CJ75" s="575"/>
      <c r="CK75" s="575"/>
      <c r="CL75" s="572"/>
      <c r="CM75" s="717"/>
      <c r="CN75" s="718"/>
      <c r="CO75" s="678"/>
      <c r="CP75" s="678"/>
      <c r="CQ75" s="678"/>
      <c r="CR75" s="710"/>
      <c r="CS75" s="678"/>
      <c r="CT75" s="575"/>
      <c r="CU75" s="575"/>
      <c r="CV75" s="572"/>
      <c r="CW75" s="576"/>
      <c r="CX75" s="576"/>
      <c r="CY75" s="725">
        <f t="shared" si="40"/>
        <v>0</v>
      </c>
      <c r="CZ75" s="559">
        <v>36</v>
      </c>
      <c r="DA75" s="512"/>
      <c r="DB75" s="234">
        <f>I75</f>
        <v>36</v>
      </c>
      <c r="DC75" s="300">
        <v>0</v>
      </c>
      <c r="DD75" s="240">
        <f>DB75-DC75</f>
        <v>36</v>
      </c>
      <c r="DE75" s="310">
        <f t="shared" si="45"/>
        <v>0</v>
      </c>
    </row>
    <row r="76" spans="2:109" ht="13.5" thickBot="1">
      <c r="B76" s="726"/>
      <c r="C76" s="727"/>
      <c r="D76" s="714"/>
      <c r="E76" s="578"/>
      <c r="F76" s="578"/>
      <c r="G76" s="579"/>
      <c r="H76" s="576"/>
      <c r="I76" s="555">
        <f t="shared" si="36"/>
        <v>0</v>
      </c>
      <c r="J76" s="563"/>
      <c r="K76" s="563"/>
      <c r="L76" s="557"/>
      <c r="M76" s="671"/>
      <c r="N76" s="574"/>
      <c r="O76" s="560"/>
      <c r="P76" s="560"/>
      <c r="Q76" s="560"/>
      <c r="R76" s="560"/>
      <c r="S76" s="560"/>
      <c r="T76" s="651"/>
      <c r="U76" s="555"/>
      <c r="V76" s="556"/>
      <c r="W76" s="678"/>
      <c r="X76" s="678"/>
      <c r="Y76" s="678"/>
      <c r="Z76" s="710"/>
      <c r="AA76" s="559"/>
      <c r="AB76" s="561"/>
      <c r="AC76" s="561"/>
      <c r="AD76" s="573"/>
      <c r="AE76" s="574"/>
      <c r="AF76" s="563"/>
      <c r="AG76" s="559"/>
      <c r="AH76" s="559"/>
      <c r="AI76" s="559"/>
      <c r="AJ76" s="560"/>
      <c r="AK76" s="559"/>
      <c r="AL76" s="561"/>
      <c r="AM76" s="561"/>
      <c r="AN76" s="573"/>
      <c r="AO76" s="717"/>
      <c r="AP76" s="718"/>
      <c r="AQ76" s="678"/>
      <c r="AR76" s="678"/>
      <c r="AS76" s="678"/>
      <c r="AT76" s="710"/>
      <c r="AU76" s="678"/>
      <c r="AV76" s="561"/>
      <c r="AW76" s="561"/>
      <c r="AX76" s="573"/>
      <c r="AY76" s="574"/>
      <c r="AZ76" s="563"/>
      <c r="BA76" s="559"/>
      <c r="BB76" s="559"/>
      <c r="BC76" s="559"/>
      <c r="BD76" s="560"/>
      <c r="BE76" s="559"/>
      <c r="BF76" s="561"/>
      <c r="BG76" s="561"/>
      <c r="BH76" s="573"/>
      <c r="BI76" s="717"/>
      <c r="BJ76" s="718"/>
      <c r="BK76" s="678"/>
      <c r="BL76" s="678"/>
      <c r="BM76" s="678"/>
      <c r="BN76" s="710"/>
      <c r="BO76" s="678"/>
      <c r="BP76" s="715"/>
      <c r="BQ76" s="715"/>
      <c r="BR76" s="716"/>
      <c r="BS76" s="708"/>
      <c r="BT76" s="709"/>
      <c r="BU76" s="678"/>
      <c r="BV76" s="678"/>
      <c r="BW76" s="678"/>
      <c r="BX76" s="710"/>
      <c r="BY76" s="678"/>
      <c r="BZ76" s="561"/>
      <c r="CA76" s="561"/>
      <c r="CB76" s="573"/>
      <c r="CC76" s="574"/>
      <c r="CD76" s="563"/>
      <c r="CE76" s="559"/>
      <c r="CF76" s="559"/>
      <c r="CG76" s="559"/>
      <c r="CH76" s="560"/>
      <c r="CI76" s="559"/>
      <c r="CJ76" s="575"/>
      <c r="CK76" s="575"/>
      <c r="CL76" s="572"/>
      <c r="CM76" s="717"/>
      <c r="CN76" s="718"/>
      <c r="CO76" s="678"/>
      <c r="CP76" s="678"/>
      <c r="CQ76" s="678"/>
      <c r="CR76" s="710"/>
      <c r="CS76" s="678"/>
      <c r="CT76" s="575"/>
      <c r="CU76" s="575"/>
      <c r="CV76" s="572"/>
      <c r="CW76" s="576"/>
      <c r="CX76" s="576"/>
      <c r="CY76" s="725"/>
      <c r="CZ76" s="559"/>
      <c r="DA76" s="512"/>
      <c r="DB76" s="234"/>
      <c r="DC76" s="71"/>
      <c r="DD76" s="390">
        <f>SUM(M58:M76)-DB78-DB80</f>
        <v>0</v>
      </c>
      <c r="DE76" s="295" t="s">
        <v>218</v>
      </c>
    </row>
    <row r="77" spans="2:109" ht="12.75" hidden="1">
      <c r="B77" s="674" t="s">
        <v>274</v>
      </c>
      <c r="C77" s="675" t="s">
        <v>27</v>
      </c>
      <c r="D77" s="577"/>
      <c r="E77" s="578"/>
      <c r="F77" s="578"/>
      <c r="G77" s="579"/>
      <c r="H77" s="576"/>
      <c r="I77" s="555">
        <f t="shared" si="36"/>
        <v>0</v>
      </c>
      <c r="J77" s="563"/>
      <c r="K77" s="563"/>
      <c r="L77" s="557"/>
      <c r="M77" s="671"/>
      <c r="N77" s="574"/>
      <c r="O77" s="560"/>
      <c r="P77" s="560"/>
      <c r="Q77" s="560"/>
      <c r="R77" s="560"/>
      <c r="S77" s="560"/>
      <c r="T77" s="651"/>
      <c r="U77" s="555"/>
      <c r="V77" s="556"/>
      <c r="W77" s="559"/>
      <c r="X77" s="559"/>
      <c r="Y77" s="559"/>
      <c r="Z77" s="559"/>
      <c r="AA77" s="559"/>
      <c r="AB77" s="561"/>
      <c r="AC77" s="561"/>
      <c r="AD77" s="573"/>
      <c r="AE77" s="574"/>
      <c r="AF77" s="563"/>
      <c r="AG77" s="559"/>
      <c r="AH77" s="559"/>
      <c r="AI77" s="559"/>
      <c r="AJ77" s="560"/>
      <c r="AK77" s="559"/>
      <c r="AL77" s="575"/>
      <c r="AM77" s="575"/>
      <c r="AN77" s="572"/>
      <c r="AO77" s="555"/>
      <c r="AP77" s="556"/>
      <c r="AQ77" s="559"/>
      <c r="AR77" s="559"/>
      <c r="AS77" s="559"/>
      <c r="AT77" s="559"/>
      <c r="AU77" s="559"/>
      <c r="AV77" s="561"/>
      <c r="AW77" s="561"/>
      <c r="AX77" s="573"/>
      <c r="AY77" s="574"/>
      <c r="AZ77" s="563"/>
      <c r="BA77" s="559"/>
      <c r="BB77" s="559"/>
      <c r="BC77" s="559"/>
      <c r="BD77" s="560"/>
      <c r="BE77" s="559"/>
      <c r="BF77" s="575"/>
      <c r="BG77" s="575"/>
      <c r="BH77" s="572"/>
      <c r="BI77" s="555"/>
      <c r="BJ77" s="556"/>
      <c r="BK77" s="559"/>
      <c r="BL77" s="559"/>
      <c r="BM77" s="559"/>
      <c r="BN77" s="559"/>
      <c r="BO77" s="559"/>
      <c r="BP77" s="561"/>
      <c r="BQ77" s="561"/>
      <c r="BR77" s="573"/>
      <c r="BS77" s="574"/>
      <c r="BT77" s="563"/>
      <c r="BU77" s="559"/>
      <c r="BV77" s="559"/>
      <c r="BW77" s="559"/>
      <c r="BX77" s="560"/>
      <c r="BY77" s="559"/>
      <c r="BZ77" s="575"/>
      <c r="CA77" s="575"/>
      <c r="CB77" s="572"/>
      <c r="CC77" s="555"/>
      <c r="CD77" s="556"/>
      <c r="CE77" s="559"/>
      <c r="CF77" s="559"/>
      <c r="CG77" s="559"/>
      <c r="CH77" s="559"/>
      <c r="CI77" s="559"/>
      <c r="CJ77" s="575"/>
      <c r="CK77" s="575"/>
      <c r="CL77" s="572"/>
      <c r="CM77" s="555"/>
      <c r="CN77" s="556"/>
      <c r="CO77" s="559"/>
      <c r="CP77" s="559"/>
      <c r="CQ77" s="559"/>
      <c r="CR77" s="560"/>
      <c r="CS77" s="559"/>
      <c r="CT77" s="575"/>
      <c r="CU77" s="575"/>
      <c r="CV77" s="572"/>
      <c r="CW77" s="576"/>
      <c r="CX77" s="576"/>
      <c r="CY77" s="653"/>
      <c r="CZ77" s="676"/>
      <c r="DA77" s="512"/>
      <c r="DB77" s="468"/>
      <c r="DC77" s="303"/>
      <c r="DD77" s="391">
        <f>SUM(T58:T76)-DB78-DB80</f>
        <v>24</v>
      </c>
      <c r="DE77" s="293" t="s">
        <v>218</v>
      </c>
    </row>
    <row r="78" spans="2:110" ht="12.75" hidden="1">
      <c r="B78" s="656"/>
      <c r="C78" s="677" t="s">
        <v>156</v>
      </c>
      <c r="D78" s="577"/>
      <c r="E78" s="578"/>
      <c r="F78" s="578"/>
      <c r="G78" s="579"/>
      <c r="H78" s="576"/>
      <c r="I78" s="555">
        <f t="shared" si="36"/>
        <v>0</v>
      </c>
      <c r="J78" s="563"/>
      <c r="K78" s="563">
        <f>I78</f>
        <v>0</v>
      </c>
      <c r="L78" s="557"/>
      <c r="M78" s="671"/>
      <c r="N78" s="574"/>
      <c r="O78" s="560"/>
      <c r="P78" s="560"/>
      <c r="Q78" s="560"/>
      <c r="R78" s="560"/>
      <c r="S78" s="560"/>
      <c r="T78" s="651"/>
      <c r="U78" s="555"/>
      <c r="V78" s="556"/>
      <c r="W78" s="559"/>
      <c r="X78" s="559"/>
      <c r="Y78" s="559">
        <f>U78</f>
        <v>0</v>
      </c>
      <c r="Z78" s="559"/>
      <c r="AA78" s="559"/>
      <c r="AB78" s="561"/>
      <c r="AC78" s="561"/>
      <c r="AD78" s="573"/>
      <c r="AE78" s="574"/>
      <c r="AF78" s="563"/>
      <c r="AG78" s="559"/>
      <c r="AH78" s="559"/>
      <c r="AI78" s="559">
        <f>AE78</f>
        <v>0</v>
      </c>
      <c r="AJ78" s="560"/>
      <c r="AK78" s="559"/>
      <c r="AL78" s="575"/>
      <c r="AM78" s="575"/>
      <c r="AN78" s="572"/>
      <c r="AO78" s="555"/>
      <c r="AP78" s="556"/>
      <c r="AQ78" s="559"/>
      <c r="AR78" s="559"/>
      <c r="AS78" s="559"/>
      <c r="AT78" s="559"/>
      <c r="AU78" s="559"/>
      <c r="AV78" s="561"/>
      <c r="AW78" s="561"/>
      <c r="AX78" s="573"/>
      <c r="AY78" s="574"/>
      <c r="AZ78" s="563"/>
      <c r="BA78" s="559"/>
      <c r="BB78" s="559"/>
      <c r="BC78" s="559"/>
      <c r="BD78" s="560"/>
      <c r="BE78" s="559"/>
      <c r="BF78" s="575"/>
      <c r="BG78" s="575"/>
      <c r="BH78" s="572"/>
      <c r="BI78" s="555"/>
      <c r="BJ78" s="556"/>
      <c r="BK78" s="559"/>
      <c r="BL78" s="559"/>
      <c r="BM78" s="559"/>
      <c r="BN78" s="559"/>
      <c r="BO78" s="559"/>
      <c r="BP78" s="561"/>
      <c r="BQ78" s="561"/>
      <c r="BR78" s="573"/>
      <c r="BS78" s="574"/>
      <c r="BT78" s="563"/>
      <c r="BU78" s="559"/>
      <c r="BV78" s="559"/>
      <c r="BW78" s="559"/>
      <c r="BX78" s="560"/>
      <c r="BY78" s="559"/>
      <c r="BZ78" s="575"/>
      <c r="CA78" s="575"/>
      <c r="CB78" s="572"/>
      <c r="CC78" s="555"/>
      <c r="CD78" s="556"/>
      <c r="CE78" s="559"/>
      <c r="CF78" s="559"/>
      <c r="CG78" s="559"/>
      <c r="CH78" s="559"/>
      <c r="CI78" s="559"/>
      <c r="CJ78" s="575"/>
      <c r="CK78" s="575"/>
      <c r="CL78" s="572"/>
      <c r="CM78" s="555"/>
      <c r="CN78" s="556"/>
      <c r="CO78" s="559"/>
      <c r="CP78" s="559"/>
      <c r="CQ78" s="559"/>
      <c r="CR78" s="560"/>
      <c r="CS78" s="559"/>
      <c r="CT78" s="575"/>
      <c r="CU78" s="575"/>
      <c r="CV78" s="572"/>
      <c r="CW78" s="576"/>
      <c r="CX78" s="576"/>
      <c r="CY78" s="653"/>
      <c r="CZ78" s="559"/>
      <c r="DA78" s="512"/>
      <c r="DB78" s="428">
        <f>I78</f>
        <v>0</v>
      </c>
      <c r="DC78" s="429"/>
      <c r="DD78" s="133"/>
      <c r="DE78" s="239"/>
      <c r="DF78" s="125"/>
    </row>
    <row r="79" spans="2:110" ht="25.5" hidden="1">
      <c r="B79" s="656"/>
      <c r="C79" s="677" t="s">
        <v>368</v>
      </c>
      <c r="D79" s="577"/>
      <c r="E79" s="578"/>
      <c r="F79" s="578"/>
      <c r="G79" s="579"/>
      <c r="H79" s="576"/>
      <c r="I79" s="555">
        <f t="shared" si="36"/>
        <v>0</v>
      </c>
      <c r="J79" s="563"/>
      <c r="K79" s="563">
        <f>I79</f>
        <v>0</v>
      </c>
      <c r="L79" s="557"/>
      <c r="M79" s="671"/>
      <c r="N79" s="574"/>
      <c r="O79" s="560"/>
      <c r="P79" s="560"/>
      <c r="Q79" s="560"/>
      <c r="R79" s="560"/>
      <c r="S79" s="560"/>
      <c r="T79" s="651"/>
      <c r="U79" s="555"/>
      <c r="V79" s="556"/>
      <c r="W79" s="559"/>
      <c r="X79" s="559"/>
      <c r="Y79" s="559">
        <f>U79</f>
        <v>0</v>
      </c>
      <c r="Z79" s="559"/>
      <c r="AA79" s="559"/>
      <c r="AB79" s="561"/>
      <c r="AC79" s="561"/>
      <c r="AD79" s="573"/>
      <c r="AE79" s="574"/>
      <c r="AF79" s="563"/>
      <c r="AG79" s="559"/>
      <c r="AH79" s="559"/>
      <c r="AI79" s="559">
        <f>AE79</f>
        <v>0</v>
      </c>
      <c r="AJ79" s="560"/>
      <c r="AK79" s="559"/>
      <c r="AL79" s="575"/>
      <c r="AM79" s="575"/>
      <c r="AN79" s="572"/>
      <c r="AO79" s="555"/>
      <c r="AP79" s="556"/>
      <c r="AQ79" s="559"/>
      <c r="AR79" s="678"/>
      <c r="AS79" s="559"/>
      <c r="AT79" s="678"/>
      <c r="AU79" s="559"/>
      <c r="AV79" s="561"/>
      <c r="AW79" s="561"/>
      <c r="AX79" s="573"/>
      <c r="AY79" s="574"/>
      <c r="AZ79" s="563"/>
      <c r="BA79" s="559"/>
      <c r="BB79" s="559"/>
      <c r="BC79" s="559"/>
      <c r="BD79" s="560"/>
      <c r="BE79" s="559"/>
      <c r="BF79" s="575"/>
      <c r="BG79" s="575"/>
      <c r="BH79" s="572"/>
      <c r="BI79" s="555"/>
      <c r="BJ79" s="556"/>
      <c r="BK79" s="559"/>
      <c r="BL79" s="559"/>
      <c r="BM79" s="559"/>
      <c r="BN79" s="559"/>
      <c r="BO79" s="559"/>
      <c r="BP79" s="561"/>
      <c r="BQ79" s="561"/>
      <c r="BR79" s="573"/>
      <c r="BS79" s="574"/>
      <c r="BT79" s="563"/>
      <c r="BU79" s="559"/>
      <c r="BV79" s="559"/>
      <c r="BW79" s="559"/>
      <c r="BX79" s="560"/>
      <c r="BY79" s="559"/>
      <c r="BZ79" s="575"/>
      <c r="CA79" s="575"/>
      <c r="CB79" s="572"/>
      <c r="CC79" s="555"/>
      <c r="CD79" s="556"/>
      <c r="CE79" s="559"/>
      <c r="CF79" s="559"/>
      <c r="CG79" s="559"/>
      <c r="CH79" s="559"/>
      <c r="CI79" s="559"/>
      <c r="CJ79" s="575"/>
      <c r="CK79" s="575"/>
      <c r="CL79" s="572"/>
      <c r="CM79" s="555"/>
      <c r="CN79" s="556"/>
      <c r="CO79" s="559"/>
      <c r="CP79" s="559"/>
      <c r="CQ79" s="559"/>
      <c r="CR79" s="560"/>
      <c r="CS79" s="559"/>
      <c r="CT79" s="575"/>
      <c r="CU79" s="575"/>
      <c r="CV79" s="572"/>
      <c r="CW79" s="576"/>
      <c r="CX79" s="576"/>
      <c r="CY79" s="653"/>
      <c r="CZ79" s="559"/>
      <c r="DA79" s="512"/>
      <c r="DB79" s="502">
        <f>I79</f>
        <v>0</v>
      </c>
      <c r="DC79" s="429"/>
      <c r="DD79" s="133"/>
      <c r="DE79" s="239"/>
      <c r="DF79" s="125"/>
    </row>
    <row r="80" spans="2:110" ht="12.75" hidden="1">
      <c r="B80" s="656"/>
      <c r="C80" s="677" t="s">
        <v>148</v>
      </c>
      <c r="D80" s="577"/>
      <c r="E80" s="578"/>
      <c r="F80" s="578"/>
      <c r="G80" s="579"/>
      <c r="H80" s="576"/>
      <c r="I80" s="555">
        <f t="shared" si="36"/>
        <v>0</v>
      </c>
      <c r="J80" s="556"/>
      <c r="K80" s="556">
        <f>I80</f>
        <v>0</v>
      </c>
      <c r="L80" s="571"/>
      <c r="M80" s="650"/>
      <c r="N80" s="555"/>
      <c r="O80" s="559"/>
      <c r="P80" s="559"/>
      <c r="Q80" s="559"/>
      <c r="R80" s="559"/>
      <c r="S80" s="559"/>
      <c r="T80" s="724"/>
      <c r="U80" s="555"/>
      <c r="V80" s="556"/>
      <c r="W80" s="559"/>
      <c r="X80" s="559"/>
      <c r="Y80" s="559">
        <f>U80</f>
        <v>0</v>
      </c>
      <c r="Z80" s="559"/>
      <c r="AA80" s="559"/>
      <c r="AB80" s="575"/>
      <c r="AC80" s="575"/>
      <c r="AD80" s="572"/>
      <c r="AE80" s="555"/>
      <c r="AF80" s="556"/>
      <c r="AG80" s="559"/>
      <c r="AH80" s="559"/>
      <c r="AI80" s="559">
        <f>AE80</f>
        <v>0</v>
      </c>
      <c r="AJ80" s="559"/>
      <c r="AK80" s="559"/>
      <c r="AL80" s="575"/>
      <c r="AM80" s="575"/>
      <c r="AN80" s="572"/>
      <c r="AO80" s="555"/>
      <c r="AP80" s="556"/>
      <c r="AQ80" s="559"/>
      <c r="AR80" s="559"/>
      <c r="AS80" s="559"/>
      <c r="AT80" s="559"/>
      <c r="AU80" s="559"/>
      <c r="AV80" s="575"/>
      <c r="AW80" s="575"/>
      <c r="AX80" s="572"/>
      <c r="AY80" s="555"/>
      <c r="AZ80" s="556"/>
      <c r="BA80" s="559"/>
      <c r="BB80" s="559"/>
      <c r="BC80" s="559"/>
      <c r="BD80" s="559"/>
      <c r="BE80" s="559"/>
      <c r="BF80" s="575"/>
      <c r="BG80" s="575"/>
      <c r="BH80" s="572"/>
      <c r="BI80" s="555"/>
      <c r="BJ80" s="556"/>
      <c r="BK80" s="559"/>
      <c r="BL80" s="559"/>
      <c r="BM80" s="559"/>
      <c r="BN80" s="559"/>
      <c r="BO80" s="559"/>
      <c r="BP80" s="575"/>
      <c r="BQ80" s="575"/>
      <c r="BR80" s="572"/>
      <c r="BS80" s="555"/>
      <c r="BT80" s="556"/>
      <c r="BU80" s="559"/>
      <c r="BV80" s="559"/>
      <c r="BW80" s="559"/>
      <c r="BX80" s="559"/>
      <c r="BY80" s="559"/>
      <c r="BZ80" s="575"/>
      <c r="CA80" s="575"/>
      <c r="CB80" s="572"/>
      <c r="CC80" s="555"/>
      <c r="CD80" s="556"/>
      <c r="CE80" s="559"/>
      <c r="CF80" s="559"/>
      <c r="CG80" s="559"/>
      <c r="CH80" s="559"/>
      <c r="CI80" s="559"/>
      <c r="CJ80" s="575"/>
      <c r="CK80" s="575"/>
      <c r="CL80" s="572"/>
      <c r="CM80" s="555"/>
      <c r="CN80" s="556"/>
      <c r="CO80" s="559"/>
      <c r="CP80" s="559"/>
      <c r="CQ80" s="559"/>
      <c r="CR80" s="559"/>
      <c r="CS80" s="559"/>
      <c r="CT80" s="575"/>
      <c r="CU80" s="575"/>
      <c r="CV80" s="572"/>
      <c r="CW80" s="576"/>
      <c r="CX80" s="576"/>
      <c r="CY80" s="653"/>
      <c r="CZ80" s="559"/>
      <c r="DA80" s="512"/>
      <c r="DB80" s="428">
        <f>I80</f>
        <v>0</v>
      </c>
      <c r="DC80" s="300">
        <v>0</v>
      </c>
      <c r="DD80" s="392">
        <f>SUM(DB78:DB80)-DC80</f>
        <v>0</v>
      </c>
      <c r="DE80" s="310">
        <f>CZ78+DA78+CZ80+DA80-DD80</f>
        <v>0</v>
      </c>
      <c r="DF80" s="292" t="s">
        <v>214</v>
      </c>
    </row>
    <row r="81" spans="2:110" ht="13.5" hidden="1" thickBot="1">
      <c r="B81" s="733"/>
      <c r="C81" s="734"/>
      <c r="D81" s="735"/>
      <c r="E81" s="736"/>
      <c r="F81" s="736"/>
      <c r="G81" s="737"/>
      <c r="H81" s="738"/>
      <c r="I81" s="739"/>
      <c r="J81" s="740"/>
      <c r="K81" s="740"/>
      <c r="L81" s="741"/>
      <c r="M81" s="742"/>
      <c r="N81" s="739"/>
      <c r="O81" s="743"/>
      <c r="P81" s="743"/>
      <c r="Q81" s="743"/>
      <c r="R81" s="743"/>
      <c r="S81" s="743"/>
      <c r="T81" s="744"/>
      <c r="U81" s="739"/>
      <c r="V81" s="740"/>
      <c r="W81" s="743"/>
      <c r="X81" s="743"/>
      <c r="Y81" s="743"/>
      <c r="Z81" s="743"/>
      <c r="AA81" s="743"/>
      <c r="AB81" s="745"/>
      <c r="AC81" s="745"/>
      <c r="AD81" s="746"/>
      <c r="AE81" s="739"/>
      <c r="AF81" s="740"/>
      <c r="AG81" s="743"/>
      <c r="AH81" s="743"/>
      <c r="AI81" s="743"/>
      <c r="AJ81" s="743"/>
      <c r="AK81" s="743"/>
      <c r="AL81" s="745"/>
      <c r="AM81" s="745"/>
      <c r="AN81" s="746"/>
      <c r="AO81" s="739"/>
      <c r="AP81" s="740"/>
      <c r="AQ81" s="743"/>
      <c r="AR81" s="743"/>
      <c r="AS81" s="743"/>
      <c r="AT81" s="743"/>
      <c r="AU81" s="743"/>
      <c r="AV81" s="745"/>
      <c r="AW81" s="745"/>
      <c r="AX81" s="746"/>
      <c r="AY81" s="739"/>
      <c r="AZ81" s="740"/>
      <c r="BA81" s="743"/>
      <c r="BB81" s="743"/>
      <c r="BC81" s="743"/>
      <c r="BD81" s="743"/>
      <c r="BE81" s="743"/>
      <c r="BF81" s="745"/>
      <c r="BG81" s="745"/>
      <c r="BH81" s="746"/>
      <c r="BI81" s="739"/>
      <c r="BJ81" s="740"/>
      <c r="BK81" s="743"/>
      <c r="BL81" s="743"/>
      <c r="BM81" s="743"/>
      <c r="BN81" s="743"/>
      <c r="BO81" s="743"/>
      <c r="BP81" s="745"/>
      <c r="BQ81" s="745"/>
      <c r="BR81" s="746"/>
      <c r="BS81" s="739"/>
      <c r="BT81" s="740"/>
      <c r="BU81" s="743"/>
      <c r="BV81" s="743"/>
      <c r="BW81" s="743"/>
      <c r="BX81" s="743"/>
      <c r="BY81" s="743"/>
      <c r="BZ81" s="745"/>
      <c r="CA81" s="745"/>
      <c r="CB81" s="746"/>
      <c r="CC81" s="739"/>
      <c r="CD81" s="740"/>
      <c r="CE81" s="743"/>
      <c r="CF81" s="743"/>
      <c r="CG81" s="743"/>
      <c r="CH81" s="743"/>
      <c r="CI81" s="743"/>
      <c r="CJ81" s="745"/>
      <c r="CK81" s="745"/>
      <c r="CL81" s="746"/>
      <c r="CM81" s="739"/>
      <c r="CN81" s="740"/>
      <c r="CO81" s="743"/>
      <c r="CP81" s="743"/>
      <c r="CQ81" s="743"/>
      <c r="CR81" s="743"/>
      <c r="CS81" s="743"/>
      <c r="CT81" s="745"/>
      <c r="CU81" s="745"/>
      <c r="CV81" s="746"/>
      <c r="CW81" s="738"/>
      <c r="CX81" s="738"/>
      <c r="CY81" s="747"/>
      <c r="CZ81" s="743"/>
      <c r="DA81" s="748"/>
      <c r="DB81" s="470"/>
      <c r="DC81" s="401"/>
      <c r="DD81" s="416"/>
      <c r="DE81" s="310"/>
      <c r="DF81" s="292"/>
    </row>
    <row r="82" spans="2:110" ht="27.75" customHeight="1" thickBot="1">
      <c r="B82" s="636" t="s">
        <v>57</v>
      </c>
      <c r="C82" s="637" t="s">
        <v>58</v>
      </c>
      <c r="D82" s="638" t="s">
        <v>364</v>
      </c>
      <c r="E82" s="639" t="s">
        <v>373</v>
      </c>
      <c r="F82" s="639" t="s">
        <v>97</v>
      </c>
      <c r="G82" s="640">
        <v>3</v>
      </c>
      <c r="H82" s="641"/>
      <c r="I82" s="642">
        <f>I84+I94+I104+I114</f>
        <v>2114</v>
      </c>
      <c r="J82" s="642">
        <f aca="true" t="shared" si="50" ref="J82:BU82">J84+J94+J104+J114</f>
        <v>218</v>
      </c>
      <c r="K82" s="642">
        <f t="shared" si="50"/>
        <v>0</v>
      </c>
      <c r="L82" s="642">
        <f t="shared" si="50"/>
        <v>0</v>
      </c>
      <c r="M82" s="642">
        <f t="shared" si="50"/>
        <v>54</v>
      </c>
      <c r="N82" s="642">
        <f t="shared" si="50"/>
        <v>1082</v>
      </c>
      <c r="O82" s="642">
        <f t="shared" si="50"/>
        <v>560</v>
      </c>
      <c r="P82" s="642">
        <f t="shared" si="50"/>
        <v>470</v>
      </c>
      <c r="Q82" s="642">
        <f t="shared" si="50"/>
        <v>57</v>
      </c>
      <c r="R82" s="642">
        <f t="shared" si="50"/>
        <v>52</v>
      </c>
      <c r="S82" s="642">
        <f t="shared" si="50"/>
        <v>654</v>
      </c>
      <c r="T82" s="642">
        <f t="shared" si="50"/>
        <v>54</v>
      </c>
      <c r="U82" s="642">
        <f t="shared" si="50"/>
        <v>0</v>
      </c>
      <c r="V82" s="642">
        <f t="shared" si="50"/>
        <v>0</v>
      </c>
      <c r="W82" s="642">
        <f t="shared" si="50"/>
        <v>0</v>
      </c>
      <c r="X82" s="642">
        <f t="shared" si="50"/>
        <v>0</v>
      </c>
      <c r="Y82" s="642">
        <f t="shared" si="50"/>
        <v>0</v>
      </c>
      <c r="Z82" s="642">
        <f t="shared" si="50"/>
        <v>0</v>
      </c>
      <c r="AA82" s="642">
        <f t="shared" si="50"/>
        <v>0</v>
      </c>
      <c r="AB82" s="642">
        <f t="shared" si="50"/>
        <v>0</v>
      </c>
      <c r="AC82" s="642">
        <f t="shared" si="50"/>
        <v>0</v>
      </c>
      <c r="AD82" s="642">
        <f t="shared" si="50"/>
        <v>0</v>
      </c>
      <c r="AE82" s="642">
        <f t="shared" si="50"/>
        <v>0</v>
      </c>
      <c r="AF82" s="642">
        <f t="shared" si="50"/>
        <v>18</v>
      </c>
      <c r="AG82" s="642">
        <f t="shared" si="50"/>
        <v>0</v>
      </c>
      <c r="AH82" s="642">
        <f t="shared" si="50"/>
        <v>18</v>
      </c>
      <c r="AI82" s="642">
        <f t="shared" si="50"/>
        <v>0</v>
      </c>
      <c r="AJ82" s="642">
        <f t="shared" si="50"/>
        <v>0</v>
      </c>
      <c r="AK82" s="642">
        <f t="shared" si="50"/>
        <v>0</v>
      </c>
      <c r="AL82" s="642">
        <f t="shared" si="50"/>
        <v>0</v>
      </c>
      <c r="AM82" s="642">
        <f t="shared" si="50"/>
        <v>0</v>
      </c>
      <c r="AN82" s="642">
        <f t="shared" si="50"/>
        <v>0</v>
      </c>
      <c r="AO82" s="642">
        <f t="shared" si="50"/>
        <v>0</v>
      </c>
      <c r="AP82" s="642">
        <f t="shared" si="50"/>
        <v>0</v>
      </c>
      <c r="AQ82" s="642">
        <f t="shared" si="50"/>
        <v>0</v>
      </c>
      <c r="AR82" s="642">
        <f t="shared" si="50"/>
        <v>0</v>
      </c>
      <c r="AS82" s="642">
        <f t="shared" si="50"/>
        <v>0</v>
      </c>
      <c r="AT82" s="642">
        <f t="shared" si="50"/>
        <v>0</v>
      </c>
      <c r="AU82" s="642">
        <f t="shared" si="50"/>
        <v>0</v>
      </c>
      <c r="AV82" s="642">
        <f t="shared" si="50"/>
        <v>0</v>
      </c>
      <c r="AW82" s="642">
        <f t="shared" si="50"/>
        <v>0</v>
      </c>
      <c r="AX82" s="642">
        <f t="shared" si="50"/>
        <v>0</v>
      </c>
      <c r="AY82" s="642">
        <f t="shared" si="50"/>
        <v>0</v>
      </c>
      <c r="AZ82" s="642">
        <f t="shared" si="50"/>
        <v>0</v>
      </c>
      <c r="BA82" s="642">
        <f t="shared" si="50"/>
        <v>0</v>
      </c>
      <c r="BB82" s="642">
        <f t="shared" si="50"/>
        <v>0</v>
      </c>
      <c r="BC82" s="642">
        <f t="shared" si="50"/>
        <v>0</v>
      </c>
      <c r="BD82" s="642">
        <f t="shared" si="50"/>
        <v>0</v>
      </c>
      <c r="BE82" s="642">
        <f t="shared" si="50"/>
        <v>0</v>
      </c>
      <c r="BF82" s="642">
        <f t="shared" si="50"/>
        <v>0</v>
      </c>
      <c r="BG82" s="642">
        <f t="shared" si="50"/>
        <v>0</v>
      </c>
      <c r="BH82" s="642">
        <f t="shared" si="50"/>
        <v>0</v>
      </c>
      <c r="BI82" s="642">
        <f t="shared" si="50"/>
        <v>0</v>
      </c>
      <c r="BJ82" s="642">
        <f t="shared" si="50"/>
        <v>18</v>
      </c>
      <c r="BK82" s="642">
        <f t="shared" si="50"/>
        <v>0</v>
      </c>
      <c r="BL82" s="642">
        <f t="shared" si="50"/>
        <v>18</v>
      </c>
      <c r="BM82" s="642">
        <f t="shared" si="50"/>
        <v>0</v>
      </c>
      <c r="BN82" s="642">
        <f t="shared" si="50"/>
        <v>0</v>
      </c>
      <c r="BO82" s="642">
        <f t="shared" si="50"/>
        <v>0</v>
      </c>
      <c r="BP82" s="642">
        <f t="shared" si="50"/>
        <v>0</v>
      </c>
      <c r="BQ82" s="642">
        <f t="shared" si="50"/>
        <v>0</v>
      </c>
      <c r="BR82" s="642">
        <f t="shared" si="50"/>
        <v>0</v>
      </c>
      <c r="BS82" s="642">
        <f t="shared" si="50"/>
        <v>0</v>
      </c>
      <c r="BT82" s="642">
        <f t="shared" si="50"/>
        <v>0</v>
      </c>
      <c r="BU82" s="642">
        <f t="shared" si="50"/>
        <v>0</v>
      </c>
      <c r="BV82" s="642">
        <f aca="true" t="shared" si="51" ref="BV82:CZ82">BV84+BV94+BV104+BV114</f>
        <v>0</v>
      </c>
      <c r="BW82" s="642">
        <f t="shared" si="51"/>
        <v>0</v>
      </c>
      <c r="BX82" s="642">
        <f t="shared" si="51"/>
        <v>0</v>
      </c>
      <c r="BY82" s="642">
        <f t="shared" si="51"/>
        <v>0</v>
      </c>
      <c r="BZ82" s="642">
        <f t="shared" si="51"/>
        <v>0</v>
      </c>
      <c r="CA82" s="642">
        <f t="shared" si="51"/>
        <v>0</v>
      </c>
      <c r="CB82" s="642">
        <f t="shared" si="51"/>
        <v>0</v>
      </c>
      <c r="CC82" s="642">
        <f t="shared" si="51"/>
        <v>0</v>
      </c>
      <c r="CD82" s="642">
        <f t="shared" si="51"/>
        <v>18</v>
      </c>
      <c r="CE82" s="642">
        <f t="shared" si="51"/>
        <v>0</v>
      </c>
      <c r="CF82" s="642">
        <f t="shared" si="51"/>
        <v>18</v>
      </c>
      <c r="CG82" s="642">
        <f t="shared" si="51"/>
        <v>0</v>
      </c>
      <c r="CH82" s="642">
        <f t="shared" si="51"/>
        <v>0</v>
      </c>
      <c r="CI82" s="642">
        <f t="shared" si="51"/>
        <v>0</v>
      </c>
      <c r="CJ82" s="642">
        <f t="shared" si="51"/>
        <v>0</v>
      </c>
      <c r="CK82" s="642">
        <f t="shared" si="51"/>
        <v>0</v>
      </c>
      <c r="CL82" s="642">
        <f t="shared" si="51"/>
        <v>0</v>
      </c>
      <c r="CM82" s="642">
        <f t="shared" si="51"/>
        <v>0</v>
      </c>
      <c r="CN82" s="642">
        <f t="shared" si="51"/>
        <v>0</v>
      </c>
      <c r="CO82" s="642">
        <f t="shared" si="51"/>
        <v>0</v>
      </c>
      <c r="CP82" s="642">
        <f t="shared" si="51"/>
        <v>0</v>
      </c>
      <c r="CQ82" s="642">
        <f t="shared" si="51"/>
        <v>0</v>
      </c>
      <c r="CR82" s="642">
        <f t="shared" si="51"/>
        <v>0</v>
      </c>
      <c r="CS82" s="642">
        <f t="shared" si="51"/>
        <v>0</v>
      </c>
      <c r="CT82" s="642">
        <f t="shared" si="51"/>
        <v>0</v>
      </c>
      <c r="CU82" s="642">
        <f t="shared" si="51"/>
        <v>0</v>
      </c>
      <c r="CV82" s="642">
        <f t="shared" si="51"/>
        <v>0</v>
      </c>
      <c r="CW82" s="642">
        <f t="shared" si="51"/>
        <v>0</v>
      </c>
      <c r="CX82" s="642">
        <f t="shared" si="51"/>
        <v>0</v>
      </c>
      <c r="CY82" s="642">
        <f t="shared" si="51"/>
        <v>0</v>
      </c>
      <c r="CZ82" s="642">
        <f t="shared" si="51"/>
        <v>0</v>
      </c>
      <c r="DA82" s="643">
        <f>SUM(DA83:DA169)</f>
        <v>0</v>
      </c>
      <c r="DB82" s="249">
        <f>I82</f>
        <v>2114</v>
      </c>
      <c r="DC82" s="447">
        <v>1728</v>
      </c>
      <c r="DD82" s="161">
        <f>DB82-DC82</f>
        <v>386</v>
      </c>
      <c r="DE82" s="197"/>
      <c r="DF82" s="160"/>
    </row>
    <row r="83" spans="2:109" ht="27.75" customHeight="1" thickBot="1">
      <c r="B83" s="636" t="s">
        <v>59</v>
      </c>
      <c r="C83" s="749" t="s">
        <v>60</v>
      </c>
      <c r="D83" s="750"/>
      <c r="E83" s="751"/>
      <c r="F83" s="751"/>
      <c r="G83" s="640"/>
      <c r="H83" s="641"/>
      <c r="I83" s="642"/>
      <c r="J83" s="688"/>
      <c r="K83" s="688"/>
      <c r="L83" s="689"/>
      <c r="M83" s="690"/>
      <c r="N83" s="642"/>
      <c r="O83" s="688"/>
      <c r="P83" s="688"/>
      <c r="Q83" s="688"/>
      <c r="R83" s="688"/>
      <c r="S83" s="688"/>
      <c r="T83" s="691"/>
      <c r="U83" s="642"/>
      <c r="V83" s="692"/>
      <c r="W83" s="688"/>
      <c r="X83" s="688"/>
      <c r="Y83" s="693"/>
      <c r="Z83" s="693"/>
      <c r="AA83" s="693"/>
      <c r="AB83" s="694"/>
      <c r="AC83" s="694"/>
      <c r="AD83" s="695"/>
      <c r="AE83" s="696"/>
      <c r="AF83" s="697"/>
      <c r="AG83" s="693"/>
      <c r="AH83" s="693"/>
      <c r="AI83" s="693"/>
      <c r="AJ83" s="693"/>
      <c r="AK83" s="693"/>
      <c r="AL83" s="694"/>
      <c r="AM83" s="694"/>
      <c r="AN83" s="695"/>
      <c r="AO83" s="642"/>
      <c r="AP83" s="692"/>
      <c r="AQ83" s="688"/>
      <c r="AR83" s="688"/>
      <c r="AS83" s="693"/>
      <c r="AT83" s="693"/>
      <c r="AU83" s="693"/>
      <c r="AV83" s="694"/>
      <c r="AW83" s="694"/>
      <c r="AX83" s="695"/>
      <c r="AY83" s="696"/>
      <c r="AZ83" s="697"/>
      <c r="BA83" s="693"/>
      <c r="BB83" s="693"/>
      <c r="BC83" s="693"/>
      <c r="BD83" s="693"/>
      <c r="BE83" s="693"/>
      <c r="BF83" s="694"/>
      <c r="BG83" s="694"/>
      <c r="BH83" s="695"/>
      <c r="BI83" s="642"/>
      <c r="BJ83" s="692"/>
      <c r="BK83" s="688"/>
      <c r="BL83" s="688"/>
      <c r="BM83" s="693"/>
      <c r="BN83" s="693"/>
      <c r="BO83" s="693"/>
      <c r="BP83" s="694"/>
      <c r="BQ83" s="694"/>
      <c r="BR83" s="695"/>
      <c r="BS83" s="696"/>
      <c r="BT83" s="697"/>
      <c r="BU83" s="693"/>
      <c r="BV83" s="693"/>
      <c r="BW83" s="693"/>
      <c r="BX83" s="693"/>
      <c r="BY83" s="693"/>
      <c r="BZ83" s="694"/>
      <c r="CA83" s="694"/>
      <c r="CB83" s="695"/>
      <c r="CC83" s="696"/>
      <c r="CD83" s="697"/>
      <c r="CE83" s="693"/>
      <c r="CF83" s="693"/>
      <c r="CG83" s="693"/>
      <c r="CH83" s="693"/>
      <c r="CI83" s="693"/>
      <c r="CJ83" s="694"/>
      <c r="CK83" s="694"/>
      <c r="CL83" s="695"/>
      <c r="CM83" s="696"/>
      <c r="CN83" s="697"/>
      <c r="CO83" s="693"/>
      <c r="CP83" s="693"/>
      <c r="CQ83" s="693"/>
      <c r="CR83" s="693"/>
      <c r="CS83" s="693"/>
      <c r="CT83" s="694"/>
      <c r="CU83" s="694"/>
      <c r="CV83" s="695"/>
      <c r="CW83" s="698"/>
      <c r="CX83" s="698"/>
      <c r="CY83" s="752"/>
      <c r="CZ83" s="753"/>
      <c r="DA83" s="754"/>
      <c r="DB83" s="471">
        <f>I83</f>
        <v>0</v>
      </c>
      <c r="DC83" s="300">
        <v>1728</v>
      </c>
      <c r="DD83" s="250">
        <f>DB83-DC83</f>
        <v>-1728</v>
      </c>
      <c r="DE83" s="76"/>
    </row>
    <row r="84" spans="2:109" ht="38.25">
      <c r="B84" s="755" t="s">
        <v>61</v>
      </c>
      <c r="C84" s="756" t="s">
        <v>360</v>
      </c>
      <c r="D84" s="757" t="s">
        <v>126</v>
      </c>
      <c r="E84" s="552"/>
      <c r="F84" s="552"/>
      <c r="G84" s="758"/>
      <c r="H84" s="759"/>
      <c r="I84" s="760">
        <f>SUM(I85:I93)</f>
        <v>912</v>
      </c>
      <c r="J84" s="761">
        <f>SUM(J85:J93)</f>
        <v>106</v>
      </c>
      <c r="K84" s="762"/>
      <c r="L84" s="763"/>
      <c r="M84" s="707">
        <f>V84+AF84+AP84+AZ84+BJ84+BT84+CD84+CN84</f>
        <v>18</v>
      </c>
      <c r="N84" s="760">
        <f aca="true" t="shared" si="52" ref="N84:S84">SUM(N85:N93)</f>
        <v>608</v>
      </c>
      <c r="O84" s="761">
        <f t="shared" si="52"/>
        <v>306</v>
      </c>
      <c r="P84" s="761">
        <f t="shared" si="52"/>
        <v>284</v>
      </c>
      <c r="Q84" s="761">
        <f t="shared" si="52"/>
        <v>25</v>
      </c>
      <c r="R84" s="761">
        <f t="shared" si="52"/>
        <v>14</v>
      </c>
      <c r="S84" s="761">
        <f t="shared" si="52"/>
        <v>186</v>
      </c>
      <c r="T84" s="764">
        <f>X84+AH84+AR84+BB84+BL84+BV84+CF84+CP84</f>
        <v>18</v>
      </c>
      <c r="U84" s="760"/>
      <c r="V84" s="762"/>
      <c r="W84" s="761"/>
      <c r="X84" s="761"/>
      <c r="Y84" s="564"/>
      <c r="Z84" s="564"/>
      <c r="AA84" s="564"/>
      <c r="AB84" s="565"/>
      <c r="AC84" s="565"/>
      <c r="AD84" s="558"/>
      <c r="AE84" s="562"/>
      <c r="AF84" s="713">
        <v>18</v>
      </c>
      <c r="AG84" s="564"/>
      <c r="AH84" s="564">
        <v>18</v>
      </c>
      <c r="AI84" s="564"/>
      <c r="AJ84" s="564"/>
      <c r="AK84" s="564"/>
      <c r="AL84" s="565"/>
      <c r="AM84" s="565"/>
      <c r="AN84" s="558"/>
      <c r="AO84" s="760"/>
      <c r="AP84" s="762"/>
      <c r="AQ84" s="761"/>
      <c r="AR84" s="761"/>
      <c r="AS84" s="564"/>
      <c r="AT84" s="564"/>
      <c r="AU84" s="564"/>
      <c r="AV84" s="565"/>
      <c r="AW84" s="565"/>
      <c r="AX84" s="558"/>
      <c r="AY84" s="562"/>
      <c r="AZ84" s="713"/>
      <c r="BA84" s="564"/>
      <c r="BB84" s="564"/>
      <c r="BC84" s="564"/>
      <c r="BD84" s="564"/>
      <c r="BE84" s="564"/>
      <c r="BF84" s="565"/>
      <c r="BG84" s="565"/>
      <c r="BH84" s="558"/>
      <c r="BI84" s="760"/>
      <c r="BJ84" s="762"/>
      <c r="BK84" s="761"/>
      <c r="BL84" s="761"/>
      <c r="BM84" s="564"/>
      <c r="BN84" s="564"/>
      <c r="BO84" s="564"/>
      <c r="BP84" s="565"/>
      <c r="BQ84" s="565"/>
      <c r="BR84" s="558"/>
      <c r="BS84" s="562"/>
      <c r="BT84" s="713"/>
      <c r="BU84" s="564"/>
      <c r="BV84" s="564"/>
      <c r="BW84" s="564"/>
      <c r="BX84" s="564"/>
      <c r="BY84" s="564"/>
      <c r="BZ84" s="565"/>
      <c r="CA84" s="565"/>
      <c r="CB84" s="558"/>
      <c r="CC84" s="562"/>
      <c r="CD84" s="713"/>
      <c r="CE84" s="564"/>
      <c r="CF84" s="564"/>
      <c r="CG84" s="564"/>
      <c r="CH84" s="564"/>
      <c r="CI84" s="564"/>
      <c r="CJ84" s="565"/>
      <c r="CK84" s="565"/>
      <c r="CL84" s="558"/>
      <c r="CM84" s="562"/>
      <c r="CN84" s="713"/>
      <c r="CO84" s="564"/>
      <c r="CP84" s="564"/>
      <c r="CQ84" s="564"/>
      <c r="CR84" s="564"/>
      <c r="CS84" s="564"/>
      <c r="CT84" s="565"/>
      <c r="CU84" s="565"/>
      <c r="CV84" s="558"/>
      <c r="CW84" s="554"/>
      <c r="CX84" s="554"/>
      <c r="CY84" s="765"/>
      <c r="CZ84" s="766"/>
      <c r="DA84" s="767"/>
      <c r="DB84" s="472">
        <f aca="true" t="shared" si="53" ref="DB84:DB167">I84</f>
        <v>912</v>
      </c>
      <c r="DC84" s="300">
        <v>787</v>
      </c>
      <c r="DD84" s="126">
        <f aca="true" t="shared" si="54" ref="DD84:DD132">DB84-DC84</f>
        <v>125</v>
      </c>
      <c r="DE84" s="239"/>
    </row>
    <row r="85" spans="2:109" ht="12.75">
      <c r="B85" s="656" t="s">
        <v>62</v>
      </c>
      <c r="C85" s="657" t="s">
        <v>316</v>
      </c>
      <c r="D85" s="577" t="s">
        <v>142</v>
      </c>
      <c r="E85" s="578"/>
      <c r="F85" s="578"/>
      <c r="G85" s="768" t="s">
        <v>142</v>
      </c>
      <c r="H85" s="576"/>
      <c r="I85" s="555">
        <f aca="true" t="shared" si="55" ref="I85:I90">N85+J85+S85</f>
        <v>300</v>
      </c>
      <c r="J85" s="556">
        <f aca="true" t="shared" si="56" ref="J85:J90">W85+AG85+AQ85+BA85+BK85+BU85+CE85+CO85</f>
        <v>58</v>
      </c>
      <c r="K85" s="556"/>
      <c r="L85" s="571"/>
      <c r="M85" s="650"/>
      <c r="N85" s="555">
        <f aca="true" t="shared" si="57" ref="N85:R90">Y85+AI85+AS85+BC85+BM85+BW85+CG85+CQ85</f>
        <v>242</v>
      </c>
      <c r="O85" s="559">
        <f t="shared" si="57"/>
        <v>116</v>
      </c>
      <c r="P85" s="559">
        <f t="shared" si="57"/>
        <v>110</v>
      </c>
      <c r="Q85" s="559">
        <v>25</v>
      </c>
      <c r="R85" s="559">
        <f t="shared" si="57"/>
        <v>0</v>
      </c>
      <c r="S85" s="559"/>
      <c r="T85" s="651">
        <f>X85+AH85+AR85+BB85+BL85+BV85+CF85+CP85</f>
        <v>0</v>
      </c>
      <c r="U85" s="717"/>
      <c r="V85" s="718"/>
      <c r="W85" s="678"/>
      <c r="X85" s="678"/>
      <c r="Y85" s="678"/>
      <c r="Z85" s="710"/>
      <c r="AA85" s="678"/>
      <c r="AB85" s="575"/>
      <c r="AC85" s="575"/>
      <c r="AD85" s="572"/>
      <c r="AE85" s="555"/>
      <c r="AF85" s="556"/>
      <c r="AG85" s="678"/>
      <c r="AH85" s="678"/>
      <c r="AI85" s="678"/>
      <c r="AJ85" s="710"/>
      <c r="AK85" s="678"/>
      <c r="AL85" s="575"/>
      <c r="AM85" s="575"/>
      <c r="AN85" s="572"/>
      <c r="AO85" s="574"/>
      <c r="AP85" s="563"/>
      <c r="AQ85" s="559"/>
      <c r="AR85" s="559"/>
      <c r="AS85" s="559"/>
      <c r="AT85" s="560"/>
      <c r="AU85" s="559"/>
      <c r="AV85" s="561"/>
      <c r="AW85" s="561"/>
      <c r="AX85" s="573"/>
      <c r="AY85" s="574">
        <v>90</v>
      </c>
      <c r="AZ85" s="563"/>
      <c r="BA85" s="559">
        <f>AY85-BC85</f>
        <v>20</v>
      </c>
      <c r="BB85" s="559"/>
      <c r="BC85" s="559">
        <f>ROUND(0.78*AY85,0)</f>
        <v>70</v>
      </c>
      <c r="BD85" s="560">
        <f>BC85-SUM(BE85:BG85)</f>
        <v>36</v>
      </c>
      <c r="BE85" s="559">
        <v>34</v>
      </c>
      <c r="BF85" s="575"/>
      <c r="BG85" s="575"/>
      <c r="BH85" s="572"/>
      <c r="BI85" s="574">
        <v>104</v>
      </c>
      <c r="BJ85" s="563"/>
      <c r="BK85" s="559">
        <f>BI85-BM85</f>
        <v>14</v>
      </c>
      <c r="BL85" s="559"/>
      <c r="BM85" s="559">
        <f>ROUND(0.87*BI85,0)</f>
        <v>90</v>
      </c>
      <c r="BN85" s="560">
        <f>BM85-SUM(BO85:BQ85)</f>
        <v>46</v>
      </c>
      <c r="BO85" s="559">
        <v>44</v>
      </c>
      <c r="BP85" s="561"/>
      <c r="BQ85" s="561"/>
      <c r="BR85" s="573"/>
      <c r="BS85" s="574">
        <v>74</v>
      </c>
      <c r="BT85" s="563"/>
      <c r="BU85" s="559">
        <f>BS85-BW85</f>
        <v>8</v>
      </c>
      <c r="BV85" s="559"/>
      <c r="BW85" s="559">
        <f>ROUND(0.89*BS85,0)</f>
        <v>66</v>
      </c>
      <c r="BX85" s="560">
        <f>BW85-SUM(BY85:CA85)</f>
        <v>34</v>
      </c>
      <c r="BY85" s="559">
        <v>32</v>
      </c>
      <c r="BZ85" s="575"/>
      <c r="CA85" s="575"/>
      <c r="CB85" s="572"/>
      <c r="CC85" s="574">
        <v>32</v>
      </c>
      <c r="CD85" s="563"/>
      <c r="CE85" s="559">
        <f>CC85-CG85</f>
        <v>16</v>
      </c>
      <c r="CF85" s="559"/>
      <c r="CG85" s="559">
        <f>ROUND(0.5*CC85,0)</f>
        <v>16</v>
      </c>
      <c r="CH85" s="560">
        <f>CG85-SUM(CI85:CK85)</f>
        <v>0</v>
      </c>
      <c r="CI85" s="559">
        <v>0</v>
      </c>
      <c r="CJ85" s="724">
        <v>16</v>
      </c>
      <c r="CK85" s="575"/>
      <c r="CL85" s="572"/>
      <c r="CM85" s="555"/>
      <c r="CN85" s="556"/>
      <c r="CO85" s="559"/>
      <c r="CP85" s="559"/>
      <c r="CQ85" s="559"/>
      <c r="CR85" s="560"/>
      <c r="CS85" s="559"/>
      <c r="CT85" s="575"/>
      <c r="CU85" s="575"/>
      <c r="CV85" s="572"/>
      <c r="CW85" s="576"/>
      <c r="CX85" s="576"/>
      <c r="CY85" s="653">
        <f aca="true" t="shared" si="58" ref="CY85:CY92">I85-CZ85-DA85</f>
        <v>222</v>
      </c>
      <c r="CZ85" s="559">
        <v>78</v>
      </c>
      <c r="DA85" s="512"/>
      <c r="DB85" s="234">
        <f t="shared" si="53"/>
        <v>300</v>
      </c>
      <c r="DC85" s="482">
        <v>222</v>
      </c>
      <c r="DD85" s="240">
        <f t="shared" si="54"/>
        <v>78</v>
      </c>
      <c r="DE85" s="310">
        <f aca="true" t="shared" si="59" ref="DE85:DE92">CZ85+DA85-DD85</f>
        <v>0</v>
      </c>
    </row>
    <row r="86" spans="2:109" ht="25.5">
      <c r="B86" s="656" t="s">
        <v>143</v>
      </c>
      <c r="C86" s="657" t="s">
        <v>317</v>
      </c>
      <c r="D86" s="577"/>
      <c r="E86" s="578" t="s">
        <v>142</v>
      </c>
      <c r="F86" s="578"/>
      <c r="G86" s="768"/>
      <c r="H86" s="576"/>
      <c r="I86" s="555">
        <f t="shared" si="55"/>
        <v>126</v>
      </c>
      <c r="J86" s="556">
        <f t="shared" si="56"/>
        <v>12</v>
      </c>
      <c r="K86" s="556"/>
      <c r="L86" s="571"/>
      <c r="M86" s="650">
        <f>V86+AF86+AP86+AZ86+BJ86+BT86+CD86+CN86</f>
        <v>0</v>
      </c>
      <c r="N86" s="555">
        <f t="shared" si="57"/>
        <v>114</v>
      </c>
      <c r="O86" s="559">
        <f t="shared" si="57"/>
        <v>58</v>
      </c>
      <c r="P86" s="559">
        <f t="shared" si="57"/>
        <v>54</v>
      </c>
      <c r="Q86" s="559">
        <f t="shared" si="57"/>
        <v>0</v>
      </c>
      <c r="R86" s="559">
        <f t="shared" si="57"/>
        <v>2</v>
      </c>
      <c r="S86" s="559"/>
      <c r="T86" s="651"/>
      <c r="U86" s="717"/>
      <c r="V86" s="718"/>
      <c r="W86" s="678"/>
      <c r="X86" s="678"/>
      <c r="Y86" s="678"/>
      <c r="Z86" s="710"/>
      <c r="AA86" s="678"/>
      <c r="AB86" s="575"/>
      <c r="AC86" s="575"/>
      <c r="AD86" s="572"/>
      <c r="AE86" s="555"/>
      <c r="AF86" s="556"/>
      <c r="AG86" s="678"/>
      <c r="AH86" s="678"/>
      <c r="AI86" s="678"/>
      <c r="AJ86" s="710"/>
      <c r="AK86" s="678"/>
      <c r="AL86" s="575"/>
      <c r="AM86" s="575"/>
      <c r="AN86" s="572"/>
      <c r="AO86" s="555"/>
      <c r="AP86" s="556"/>
      <c r="AQ86" s="559"/>
      <c r="AR86" s="559"/>
      <c r="AS86" s="559"/>
      <c r="AT86" s="560"/>
      <c r="AU86" s="559"/>
      <c r="AV86" s="561"/>
      <c r="AW86" s="561"/>
      <c r="AX86" s="573"/>
      <c r="AY86" s="574"/>
      <c r="AZ86" s="563"/>
      <c r="BA86" s="559"/>
      <c r="BB86" s="559"/>
      <c r="BC86" s="559"/>
      <c r="BD86" s="560"/>
      <c r="BE86" s="559"/>
      <c r="BF86" s="575"/>
      <c r="BG86" s="575"/>
      <c r="BH86" s="572"/>
      <c r="BI86" s="555"/>
      <c r="BJ86" s="556"/>
      <c r="BK86" s="559"/>
      <c r="BL86" s="559"/>
      <c r="BM86" s="559"/>
      <c r="BN86" s="560"/>
      <c r="BO86" s="559"/>
      <c r="BP86" s="561"/>
      <c r="BQ86" s="561"/>
      <c r="BR86" s="573"/>
      <c r="BS86" s="574">
        <v>72</v>
      </c>
      <c r="BT86" s="563"/>
      <c r="BU86" s="559">
        <f>BS86-BW86</f>
        <v>6</v>
      </c>
      <c r="BV86" s="559"/>
      <c r="BW86" s="559">
        <f>ROUND(0.91*BS86,0)</f>
        <v>66</v>
      </c>
      <c r="BX86" s="560">
        <f aca="true" t="shared" si="60" ref="BX86:BX91">BW86-SUM(BY86:CA86)</f>
        <v>36</v>
      </c>
      <c r="BY86" s="559">
        <v>30</v>
      </c>
      <c r="BZ86" s="575"/>
      <c r="CA86" s="575"/>
      <c r="CB86" s="572"/>
      <c r="CC86" s="574">
        <v>54</v>
      </c>
      <c r="CD86" s="563"/>
      <c r="CE86" s="559">
        <f>CC86-CG86</f>
        <v>6</v>
      </c>
      <c r="CF86" s="559"/>
      <c r="CG86" s="559">
        <f>ROUND(0.89*CC86,0)</f>
        <v>48</v>
      </c>
      <c r="CH86" s="560">
        <f>CG86-SUM(CI86:CK86)</f>
        <v>22</v>
      </c>
      <c r="CI86" s="559">
        <v>24</v>
      </c>
      <c r="CJ86" s="575"/>
      <c r="CK86" s="575">
        <v>2</v>
      </c>
      <c r="CL86" s="572"/>
      <c r="CM86" s="555"/>
      <c r="CN86" s="556"/>
      <c r="CO86" s="559"/>
      <c r="CP86" s="559"/>
      <c r="CQ86" s="559"/>
      <c r="CR86" s="560"/>
      <c r="CS86" s="559"/>
      <c r="CT86" s="575"/>
      <c r="CU86" s="575"/>
      <c r="CV86" s="572"/>
      <c r="CW86" s="576"/>
      <c r="CX86" s="576"/>
      <c r="CY86" s="653">
        <f t="shared" si="58"/>
        <v>110</v>
      </c>
      <c r="CZ86" s="559">
        <v>16</v>
      </c>
      <c r="DA86" s="512"/>
      <c r="DB86" s="234">
        <f t="shared" si="53"/>
        <v>126</v>
      </c>
      <c r="DC86" s="482">
        <v>110</v>
      </c>
      <c r="DD86" s="240">
        <f>DB86-DC86</f>
        <v>16</v>
      </c>
      <c r="DE86" s="310">
        <f t="shared" si="59"/>
        <v>0</v>
      </c>
    </row>
    <row r="87" spans="2:109" ht="12.75">
      <c r="B87" s="656" t="s">
        <v>290</v>
      </c>
      <c r="C87" s="657" t="s">
        <v>318</v>
      </c>
      <c r="D87" s="577" t="s">
        <v>142</v>
      </c>
      <c r="E87" s="578"/>
      <c r="F87" s="578"/>
      <c r="G87" s="768"/>
      <c r="H87" s="576"/>
      <c r="I87" s="555">
        <f t="shared" si="55"/>
        <v>148</v>
      </c>
      <c r="J87" s="556">
        <f t="shared" si="56"/>
        <v>16</v>
      </c>
      <c r="K87" s="556"/>
      <c r="L87" s="571"/>
      <c r="M87" s="650">
        <f>V87+AF87+AP87+AZ87+BJ87+BT87+CD87+CN87</f>
        <v>0</v>
      </c>
      <c r="N87" s="555">
        <f t="shared" si="57"/>
        <v>132</v>
      </c>
      <c r="O87" s="559">
        <f t="shared" si="57"/>
        <v>72</v>
      </c>
      <c r="P87" s="559">
        <f t="shared" si="57"/>
        <v>60</v>
      </c>
      <c r="Q87" s="559">
        <f t="shared" si="57"/>
        <v>0</v>
      </c>
      <c r="R87" s="559">
        <f t="shared" si="57"/>
        <v>0</v>
      </c>
      <c r="S87" s="559"/>
      <c r="T87" s="651"/>
      <c r="U87" s="717"/>
      <c r="V87" s="718"/>
      <c r="W87" s="678"/>
      <c r="X87" s="678"/>
      <c r="Y87" s="678"/>
      <c r="Z87" s="710"/>
      <c r="AA87" s="678"/>
      <c r="AB87" s="575"/>
      <c r="AC87" s="575"/>
      <c r="AD87" s="572"/>
      <c r="AE87" s="555"/>
      <c r="AF87" s="556"/>
      <c r="AG87" s="678"/>
      <c r="AH87" s="678"/>
      <c r="AI87" s="678"/>
      <c r="AJ87" s="710"/>
      <c r="AK87" s="678"/>
      <c r="AL87" s="575"/>
      <c r="AM87" s="575"/>
      <c r="AN87" s="572"/>
      <c r="AO87" s="555"/>
      <c r="AP87" s="556"/>
      <c r="AQ87" s="559"/>
      <c r="AR87" s="559"/>
      <c r="AS87" s="559"/>
      <c r="AT87" s="560"/>
      <c r="AU87" s="559"/>
      <c r="AV87" s="561"/>
      <c r="AW87" s="561"/>
      <c r="AX87" s="573"/>
      <c r="AY87" s="574"/>
      <c r="AZ87" s="563"/>
      <c r="BA87" s="559"/>
      <c r="BB87" s="559"/>
      <c r="BC87" s="559"/>
      <c r="BD87" s="560"/>
      <c r="BE87" s="559"/>
      <c r="BF87" s="575"/>
      <c r="BG87" s="575"/>
      <c r="BH87" s="572"/>
      <c r="BI87" s="555"/>
      <c r="BJ87" s="556"/>
      <c r="BK87" s="559"/>
      <c r="BL87" s="559"/>
      <c r="BM87" s="559"/>
      <c r="BN87" s="560"/>
      <c r="BO87" s="559"/>
      <c r="BP87" s="561"/>
      <c r="BQ87" s="561"/>
      <c r="BR87" s="573"/>
      <c r="BS87" s="574">
        <v>76</v>
      </c>
      <c r="BT87" s="563"/>
      <c r="BU87" s="559">
        <f>BS87-BW87</f>
        <v>8</v>
      </c>
      <c r="BV87" s="559"/>
      <c r="BW87" s="559">
        <f>ROUND(0.89*BS87,0)</f>
        <v>68</v>
      </c>
      <c r="BX87" s="560">
        <f t="shared" si="60"/>
        <v>44</v>
      </c>
      <c r="BY87" s="559">
        <v>24</v>
      </c>
      <c r="BZ87" s="575"/>
      <c r="CA87" s="575"/>
      <c r="CB87" s="572"/>
      <c r="CC87" s="574">
        <v>72</v>
      </c>
      <c r="CD87" s="563"/>
      <c r="CE87" s="559">
        <f>CC87-CG87</f>
        <v>8</v>
      </c>
      <c r="CF87" s="559"/>
      <c r="CG87" s="559">
        <f>ROUND(0.89*CC87,0)</f>
        <v>64</v>
      </c>
      <c r="CH87" s="560">
        <f>CG87-SUM(CI87:CK87)</f>
        <v>28</v>
      </c>
      <c r="CI87" s="559">
        <v>36</v>
      </c>
      <c r="CJ87" s="575"/>
      <c r="CK87" s="575"/>
      <c r="CL87" s="572"/>
      <c r="CM87" s="574"/>
      <c r="CN87" s="563"/>
      <c r="CO87" s="559"/>
      <c r="CP87" s="559"/>
      <c r="CQ87" s="559"/>
      <c r="CR87" s="560"/>
      <c r="CS87" s="559"/>
      <c r="CT87" s="575"/>
      <c r="CU87" s="575"/>
      <c r="CV87" s="572"/>
      <c r="CW87" s="576"/>
      <c r="CX87" s="576"/>
      <c r="CY87" s="653">
        <f t="shared" si="58"/>
        <v>140</v>
      </c>
      <c r="CZ87" s="559">
        <v>8</v>
      </c>
      <c r="DA87" s="512"/>
      <c r="DB87" s="234">
        <f t="shared" si="53"/>
        <v>148</v>
      </c>
      <c r="DC87" s="482">
        <v>140</v>
      </c>
      <c r="DD87" s="240">
        <f>DB87-DC87</f>
        <v>8</v>
      </c>
      <c r="DE87" s="310">
        <f t="shared" si="59"/>
        <v>0</v>
      </c>
    </row>
    <row r="88" spans="2:109" ht="12.75">
      <c r="B88" s="656" t="s">
        <v>291</v>
      </c>
      <c r="C88" s="657" t="s">
        <v>319</v>
      </c>
      <c r="D88" s="577" t="s">
        <v>126</v>
      </c>
      <c r="E88" s="578"/>
      <c r="F88" s="578"/>
      <c r="G88" s="768"/>
      <c r="H88" s="576"/>
      <c r="I88" s="555">
        <f t="shared" si="55"/>
        <v>140</v>
      </c>
      <c r="J88" s="556">
        <f t="shared" si="56"/>
        <v>20</v>
      </c>
      <c r="K88" s="556"/>
      <c r="L88" s="571"/>
      <c r="M88" s="650">
        <f>V88+AF88+AP88+AZ88+BJ88+BT88+CD88+CN88</f>
        <v>0</v>
      </c>
      <c r="N88" s="555">
        <f t="shared" si="57"/>
        <v>120</v>
      </c>
      <c r="O88" s="559">
        <f t="shared" si="57"/>
        <v>60</v>
      </c>
      <c r="P88" s="559">
        <f t="shared" si="57"/>
        <v>60</v>
      </c>
      <c r="Q88" s="559">
        <f t="shared" si="57"/>
        <v>0</v>
      </c>
      <c r="R88" s="559">
        <f t="shared" si="57"/>
        <v>0</v>
      </c>
      <c r="S88" s="559"/>
      <c r="T88" s="651"/>
      <c r="U88" s="717"/>
      <c r="V88" s="718"/>
      <c r="W88" s="678"/>
      <c r="X88" s="678"/>
      <c r="Y88" s="678"/>
      <c r="Z88" s="710"/>
      <c r="AA88" s="678"/>
      <c r="AB88" s="575"/>
      <c r="AC88" s="575"/>
      <c r="AD88" s="572"/>
      <c r="AE88" s="555"/>
      <c r="AF88" s="556"/>
      <c r="AG88" s="678"/>
      <c r="AH88" s="678"/>
      <c r="AI88" s="678"/>
      <c r="AJ88" s="710"/>
      <c r="AK88" s="678"/>
      <c r="AL88" s="575"/>
      <c r="AM88" s="575"/>
      <c r="AN88" s="572"/>
      <c r="AO88" s="555"/>
      <c r="AP88" s="556"/>
      <c r="AQ88" s="559"/>
      <c r="AR88" s="559"/>
      <c r="AS88" s="559"/>
      <c r="AT88" s="560"/>
      <c r="AU88" s="559"/>
      <c r="AV88" s="561"/>
      <c r="AW88" s="561"/>
      <c r="AX88" s="573"/>
      <c r="AY88" s="574"/>
      <c r="AZ88" s="563"/>
      <c r="BA88" s="559"/>
      <c r="BB88" s="559"/>
      <c r="BC88" s="559"/>
      <c r="BD88" s="560"/>
      <c r="BE88" s="559"/>
      <c r="BF88" s="575"/>
      <c r="BG88" s="575"/>
      <c r="BH88" s="572"/>
      <c r="BI88" s="574"/>
      <c r="BJ88" s="563"/>
      <c r="BK88" s="559"/>
      <c r="BL88" s="559"/>
      <c r="BM88" s="559"/>
      <c r="BN88" s="560"/>
      <c r="BO88" s="559"/>
      <c r="BP88" s="561"/>
      <c r="BQ88" s="561"/>
      <c r="BR88" s="573"/>
      <c r="BS88" s="574"/>
      <c r="BT88" s="563"/>
      <c r="BU88" s="559"/>
      <c r="BV88" s="559"/>
      <c r="BW88" s="559"/>
      <c r="BX88" s="560"/>
      <c r="BY88" s="559"/>
      <c r="BZ88" s="575"/>
      <c r="CA88" s="575"/>
      <c r="CB88" s="572"/>
      <c r="CC88" s="574">
        <v>68</v>
      </c>
      <c r="CD88" s="563"/>
      <c r="CE88" s="559">
        <f>CC88-CG88</f>
        <v>4</v>
      </c>
      <c r="CF88" s="559"/>
      <c r="CG88" s="559">
        <f>ROUND(0.94*CC88,0)</f>
        <v>64</v>
      </c>
      <c r="CH88" s="560">
        <f>CG88-SUM(CI88:CK88)</f>
        <v>28</v>
      </c>
      <c r="CI88" s="559">
        <v>36</v>
      </c>
      <c r="CJ88" s="575"/>
      <c r="CK88" s="575"/>
      <c r="CL88" s="572"/>
      <c r="CM88" s="574">
        <v>72</v>
      </c>
      <c r="CN88" s="563"/>
      <c r="CO88" s="559">
        <f>CM88-CQ88</f>
        <v>16</v>
      </c>
      <c r="CP88" s="559">
        <v>12</v>
      </c>
      <c r="CQ88" s="559">
        <f>ROUND(0.78*CM88,0)</f>
        <v>56</v>
      </c>
      <c r="CR88" s="560">
        <f>CQ88-SUM(CS88:CU88)</f>
        <v>32</v>
      </c>
      <c r="CS88" s="559">
        <v>24</v>
      </c>
      <c r="CT88" s="575"/>
      <c r="CU88" s="575"/>
      <c r="CV88" s="572"/>
      <c r="CW88" s="576"/>
      <c r="CX88" s="576"/>
      <c r="CY88" s="653">
        <f t="shared" si="58"/>
        <v>140</v>
      </c>
      <c r="CZ88" s="559">
        <v>0</v>
      </c>
      <c r="DA88" s="512"/>
      <c r="DB88" s="234">
        <f t="shared" si="53"/>
        <v>140</v>
      </c>
      <c r="DC88" s="482">
        <v>140</v>
      </c>
      <c r="DD88" s="240">
        <f>DB88-DC88</f>
        <v>0</v>
      </c>
      <c r="DE88" s="310">
        <f t="shared" si="59"/>
        <v>0</v>
      </c>
    </row>
    <row r="89" spans="2:109" ht="12.75" hidden="1">
      <c r="B89" s="656" t="s">
        <v>292</v>
      </c>
      <c r="C89" s="657"/>
      <c r="D89" s="577"/>
      <c r="E89" s="578"/>
      <c r="F89" s="578"/>
      <c r="G89" s="768"/>
      <c r="H89" s="576"/>
      <c r="I89" s="555">
        <f t="shared" si="55"/>
        <v>0</v>
      </c>
      <c r="J89" s="556">
        <f t="shared" si="56"/>
        <v>0</v>
      </c>
      <c r="K89" s="556"/>
      <c r="L89" s="571"/>
      <c r="M89" s="650">
        <f>V89+AF89+AP89+AZ89+BJ89+BT89+CD89+CN89</f>
        <v>0</v>
      </c>
      <c r="N89" s="555">
        <f t="shared" si="57"/>
        <v>0</v>
      </c>
      <c r="O89" s="559">
        <f t="shared" si="57"/>
        <v>0</v>
      </c>
      <c r="P89" s="559">
        <f t="shared" si="57"/>
        <v>0</v>
      </c>
      <c r="Q89" s="559">
        <f t="shared" si="57"/>
        <v>0</v>
      </c>
      <c r="R89" s="559">
        <f t="shared" si="57"/>
        <v>0</v>
      </c>
      <c r="S89" s="559"/>
      <c r="T89" s="651"/>
      <c r="U89" s="717"/>
      <c r="V89" s="718"/>
      <c r="W89" s="678"/>
      <c r="X89" s="678"/>
      <c r="Y89" s="678"/>
      <c r="Z89" s="710"/>
      <c r="AA89" s="678"/>
      <c r="AB89" s="575"/>
      <c r="AC89" s="575"/>
      <c r="AD89" s="572"/>
      <c r="AE89" s="555"/>
      <c r="AF89" s="556"/>
      <c r="AG89" s="678"/>
      <c r="AH89" s="678"/>
      <c r="AI89" s="678"/>
      <c r="AJ89" s="710"/>
      <c r="AK89" s="678"/>
      <c r="AL89" s="575"/>
      <c r="AM89" s="575"/>
      <c r="AN89" s="572"/>
      <c r="AO89" s="555"/>
      <c r="AP89" s="556"/>
      <c r="AQ89" s="559"/>
      <c r="AR89" s="559"/>
      <c r="AS89" s="559"/>
      <c r="AT89" s="560"/>
      <c r="AU89" s="559"/>
      <c r="AV89" s="561"/>
      <c r="AW89" s="561"/>
      <c r="AX89" s="573"/>
      <c r="AY89" s="574"/>
      <c r="AZ89" s="563"/>
      <c r="BA89" s="559"/>
      <c r="BB89" s="559"/>
      <c r="BC89" s="559"/>
      <c r="BD89" s="560"/>
      <c r="BE89" s="559"/>
      <c r="BF89" s="575"/>
      <c r="BG89" s="575"/>
      <c r="BH89" s="572"/>
      <c r="BI89" s="574"/>
      <c r="BJ89" s="563"/>
      <c r="BK89" s="559"/>
      <c r="BL89" s="559"/>
      <c r="BM89" s="559"/>
      <c r="BN89" s="560"/>
      <c r="BO89" s="559"/>
      <c r="BP89" s="561"/>
      <c r="BQ89" s="561"/>
      <c r="BR89" s="573"/>
      <c r="BS89" s="574"/>
      <c r="BT89" s="563"/>
      <c r="BU89" s="559"/>
      <c r="BV89" s="559"/>
      <c r="BW89" s="559"/>
      <c r="BX89" s="560"/>
      <c r="BY89" s="559"/>
      <c r="BZ89" s="575"/>
      <c r="CA89" s="575"/>
      <c r="CB89" s="572"/>
      <c r="CC89" s="574"/>
      <c r="CD89" s="563"/>
      <c r="CE89" s="559"/>
      <c r="CF89" s="559"/>
      <c r="CG89" s="559"/>
      <c r="CH89" s="560"/>
      <c r="CI89" s="559"/>
      <c r="CJ89" s="769"/>
      <c r="CK89" s="575"/>
      <c r="CL89" s="572"/>
      <c r="CM89" s="574"/>
      <c r="CN89" s="563"/>
      <c r="CO89" s="559"/>
      <c r="CP89" s="559"/>
      <c r="CQ89" s="559"/>
      <c r="CR89" s="560"/>
      <c r="CS89" s="559"/>
      <c r="CT89" s="575"/>
      <c r="CU89" s="575"/>
      <c r="CV89" s="572"/>
      <c r="CW89" s="576"/>
      <c r="CX89" s="576"/>
      <c r="CY89" s="653">
        <f t="shared" si="58"/>
        <v>0</v>
      </c>
      <c r="CZ89" s="559"/>
      <c r="DA89" s="512"/>
      <c r="DB89" s="234">
        <f t="shared" si="53"/>
        <v>0</v>
      </c>
      <c r="DC89" s="482">
        <v>0</v>
      </c>
      <c r="DD89" s="240">
        <f>DB89-DC89</f>
        <v>0</v>
      </c>
      <c r="DE89" s="310">
        <f t="shared" si="59"/>
        <v>0</v>
      </c>
    </row>
    <row r="90" spans="2:109" ht="12.75" hidden="1">
      <c r="B90" s="656" t="s">
        <v>320</v>
      </c>
      <c r="C90" s="657"/>
      <c r="D90" s="577"/>
      <c r="E90" s="578"/>
      <c r="F90" s="578"/>
      <c r="G90" s="768"/>
      <c r="H90" s="576"/>
      <c r="I90" s="555">
        <f t="shared" si="55"/>
        <v>0</v>
      </c>
      <c r="J90" s="556">
        <f t="shared" si="56"/>
        <v>0</v>
      </c>
      <c r="K90" s="556"/>
      <c r="L90" s="571"/>
      <c r="M90" s="650">
        <f>V90+AF90+AP90+AZ90+BJ90+BT90+CD90+CN90</f>
        <v>0</v>
      </c>
      <c r="N90" s="555">
        <f t="shared" si="57"/>
        <v>0</v>
      </c>
      <c r="O90" s="559">
        <f t="shared" si="57"/>
        <v>0</v>
      </c>
      <c r="P90" s="559">
        <f t="shared" si="57"/>
        <v>0</v>
      </c>
      <c r="Q90" s="559">
        <f t="shared" si="57"/>
        <v>0</v>
      </c>
      <c r="R90" s="559">
        <f t="shared" si="57"/>
        <v>0</v>
      </c>
      <c r="S90" s="559"/>
      <c r="T90" s="651">
        <f>X90+AH90+AR90+BB90+BL90+BV90+CF90+CP90</f>
        <v>0</v>
      </c>
      <c r="U90" s="717"/>
      <c r="V90" s="718"/>
      <c r="W90" s="678"/>
      <c r="X90" s="678"/>
      <c r="Y90" s="678"/>
      <c r="Z90" s="710"/>
      <c r="AA90" s="678"/>
      <c r="AB90" s="575"/>
      <c r="AC90" s="575"/>
      <c r="AD90" s="572"/>
      <c r="AE90" s="555"/>
      <c r="AF90" s="556"/>
      <c r="AG90" s="559"/>
      <c r="AH90" s="559"/>
      <c r="AI90" s="559"/>
      <c r="AJ90" s="560"/>
      <c r="AK90" s="559"/>
      <c r="AL90" s="575"/>
      <c r="AM90" s="575"/>
      <c r="AN90" s="572"/>
      <c r="AO90" s="555"/>
      <c r="AP90" s="556"/>
      <c r="AQ90" s="559"/>
      <c r="AR90" s="559"/>
      <c r="AS90" s="559"/>
      <c r="AT90" s="560"/>
      <c r="AU90" s="559"/>
      <c r="AV90" s="575"/>
      <c r="AW90" s="575"/>
      <c r="AX90" s="572"/>
      <c r="AY90" s="555"/>
      <c r="AZ90" s="556"/>
      <c r="BA90" s="559"/>
      <c r="BB90" s="559"/>
      <c r="BC90" s="559"/>
      <c r="BD90" s="560"/>
      <c r="BE90" s="559"/>
      <c r="BF90" s="575"/>
      <c r="BG90" s="575"/>
      <c r="BH90" s="572"/>
      <c r="BI90" s="555"/>
      <c r="BJ90" s="556"/>
      <c r="BK90" s="559"/>
      <c r="BL90" s="559"/>
      <c r="BM90" s="559"/>
      <c r="BN90" s="560"/>
      <c r="BO90" s="559"/>
      <c r="BP90" s="575"/>
      <c r="BQ90" s="575"/>
      <c r="BR90" s="572"/>
      <c r="BS90" s="555"/>
      <c r="BT90" s="556"/>
      <c r="BU90" s="559"/>
      <c r="BV90" s="559"/>
      <c r="BW90" s="559"/>
      <c r="BX90" s="560"/>
      <c r="BY90" s="559"/>
      <c r="BZ90" s="575"/>
      <c r="CA90" s="575"/>
      <c r="CB90" s="572"/>
      <c r="CC90" s="574"/>
      <c r="CD90" s="563"/>
      <c r="CE90" s="559"/>
      <c r="CF90" s="559"/>
      <c r="CG90" s="559"/>
      <c r="CH90" s="560"/>
      <c r="CI90" s="559"/>
      <c r="CJ90" s="575"/>
      <c r="CK90" s="575"/>
      <c r="CL90" s="572"/>
      <c r="CM90" s="574"/>
      <c r="CN90" s="563"/>
      <c r="CO90" s="559"/>
      <c r="CP90" s="559"/>
      <c r="CQ90" s="559"/>
      <c r="CR90" s="560"/>
      <c r="CS90" s="559"/>
      <c r="CT90" s="575"/>
      <c r="CU90" s="575"/>
      <c r="CV90" s="572"/>
      <c r="CW90" s="576"/>
      <c r="CX90" s="576"/>
      <c r="CY90" s="653">
        <f t="shared" si="58"/>
        <v>0</v>
      </c>
      <c r="CZ90" s="559"/>
      <c r="DA90" s="512"/>
      <c r="DB90" s="234">
        <f t="shared" si="53"/>
        <v>0</v>
      </c>
      <c r="DC90" s="482">
        <v>0</v>
      </c>
      <c r="DD90" s="240">
        <f t="shared" si="54"/>
        <v>0</v>
      </c>
      <c r="DE90" s="310">
        <f t="shared" si="59"/>
        <v>0</v>
      </c>
    </row>
    <row r="91" spans="2:109" ht="51">
      <c r="B91" s="656" t="s">
        <v>63</v>
      </c>
      <c r="C91" s="657" t="s">
        <v>321</v>
      </c>
      <c r="D91" s="577"/>
      <c r="E91" s="551" t="s">
        <v>126</v>
      </c>
      <c r="F91" s="578"/>
      <c r="G91" s="768"/>
      <c r="H91" s="576"/>
      <c r="I91" s="555">
        <f>U91+AE91+AO91+AY91+BI91+BS91+CC91+CM91</f>
        <v>90</v>
      </c>
      <c r="J91" s="559"/>
      <c r="K91" s="559"/>
      <c r="L91" s="575"/>
      <c r="M91" s="770"/>
      <c r="N91" s="555"/>
      <c r="O91" s="559"/>
      <c r="P91" s="559"/>
      <c r="Q91" s="559"/>
      <c r="R91" s="559">
        <f>AC91+AM91+AW91+BG91+BQ91+CA91+CK91+CU91</f>
        <v>6</v>
      </c>
      <c r="S91" s="559">
        <f>Z91+AJ91+AT91+BD91+BN91+BX91+CH91+CR91</f>
        <v>84</v>
      </c>
      <c r="T91" s="724"/>
      <c r="U91" s="717"/>
      <c r="V91" s="718"/>
      <c r="W91" s="678"/>
      <c r="X91" s="678"/>
      <c r="Y91" s="678"/>
      <c r="Z91" s="678"/>
      <c r="AA91" s="678"/>
      <c r="AB91" s="575"/>
      <c r="AC91" s="575"/>
      <c r="AD91" s="650"/>
      <c r="AE91" s="555"/>
      <c r="AF91" s="556"/>
      <c r="AG91" s="678"/>
      <c r="AH91" s="678"/>
      <c r="AI91" s="678"/>
      <c r="AJ91" s="710"/>
      <c r="AK91" s="678"/>
      <c r="AL91" s="575"/>
      <c r="AM91" s="575"/>
      <c r="AN91" s="572"/>
      <c r="AO91" s="555"/>
      <c r="AP91" s="556"/>
      <c r="AQ91" s="559"/>
      <c r="AR91" s="559"/>
      <c r="AS91" s="559"/>
      <c r="AT91" s="559"/>
      <c r="AU91" s="559"/>
      <c r="AV91" s="575"/>
      <c r="AW91" s="575"/>
      <c r="AX91" s="572">
        <f>AO91</f>
        <v>0</v>
      </c>
      <c r="AY91" s="555"/>
      <c r="AZ91" s="556"/>
      <c r="BA91" s="559"/>
      <c r="BB91" s="559"/>
      <c r="BC91" s="559"/>
      <c r="BD91" s="560"/>
      <c r="BE91" s="559"/>
      <c r="BF91" s="575"/>
      <c r="BG91" s="575"/>
      <c r="BH91" s="572">
        <f>AY91</f>
        <v>0</v>
      </c>
      <c r="BI91" s="555"/>
      <c r="BJ91" s="556"/>
      <c r="BK91" s="559"/>
      <c r="BL91" s="559"/>
      <c r="BM91" s="559"/>
      <c r="BN91" s="560"/>
      <c r="BO91" s="559"/>
      <c r="BP91" s="575"/>
      <c r="BQ91" s="575"/>
      <c r="BR91" s="572">
        <f>BI91</f>
        <v>0</v>
      </c>
      <c r="BS91" s="555">
        <v>44</v>
      </c>
      <c r="BT91" s="556"/>
      <c r="BU91" s="559"/>
      <c r="BV91" s="559"/>
      <c r="BW91" s="559">
        <f>BS91</f>
        <v>44</v>
      </c>
      <c r="BX91" s="560">
        <f t="shared" si="60"/>
        <v>44</v>
      </c>
      <c r="BY91" s="559"/>
      <c r="BZ91" s="575"/>
      <c r="CA91" s="575"/>
      <c r="CB91" s="572">
        <f>BS91</f>
        <v>44</v>
      </c>
      <c r="CC91" s="555">
        <v>32</v>
      </c>
      <c r="CD91" s="556"/>
      <c r="CE91" s="559"/>
      <c r="CF91" s="559"/>
      <c r="CG91" s="559">
        <f>CC91</f>
        <v>32</v>
      </c>
      <c r="CH91" s="560">
        <f>CG91-SUM(CI91:CK91)</f>
        <v>32</v>
      </c>
      <c r="CI91" s="559"/>
      <c r="CJ91" s="575"/>
      <c r="CK91" s="575"/>
      <c r="CL91" s="572">
        <f>CC91</f>
        <v>32</v>
      </c>
      <c r="CM91" s="555">
        <v>14</v>
      </c>
      <c r="CN91" s="556"/>
      <c r="CO91" s="559"/>
      <c r="CP91" s="559"/>
      <c r="CQ91" s="559">
        <f>CM91</f>
        <v>14</v>
      </c>
      <c r="CR91" s="560">
        <f>CQ91-SUM(CS91:CU91)</f>
        <v>8</v>
      </c>
      <c r="CS91" s="559"/>
      <c r="CT91" s="575"/>
      <c r="CU91" s="575">
        <v>6</v>
      </c>
      <c r="CV91" s="572">
        <f>CM91</f>
        <v>14</v>
      </c>
      <c r="CW91" s="576"/>
      <c r="CX91" s="576"/>
      <c r="CY91" s="555">
        <f t="shared" si="58"/>
        <v>75</v>
      </c>
      <c r="CZ91" s="559">
        <v>15</v>
      </c>
      <c r="DA91" s="512"/>
      <c r="DB91" s="234">
        <f t="shared" si="53"/>
        <v>90</v>
      </c>
      <c r="DC91" s="482">
        <v>75</v>
      </c>
      <c r="DD91" s="240">
        <f t="shared" si="54"/>
        <v>15</v>
      </c>
      <c r="DE91" s="310">
        <f t="shared" si="59"/>
        <v>0</v>
      </c>
    </row>
    <row r="92" spans="2:109" ht="51">
      <c r="B92" s="656" t="s">
        <v>64</v>
      </c>
      <c r="C92" s="657" t="s">
        <v>322</v>
      </c>
      <c r="D92" s="577"/>
      <c r="E92" s="578" t="s">
        <v>126</v>
      </c>
      <c r="F92" s="578"/>
      <c r="G92" s="768"/>
      <c r="H92" s="576"/>
      <c r="I92" s="555">
        <f>U92+AE92+AO92+AY92+BI92+BS92+CC92+CM92</f>
        <v>108</v>
      </c>
      <c r="J92" s="559"/>
      <c r="K92" s="559"/>
      <c r="L92" s="575"/>
      <c r="M92" s="770"/>
      <c r="N92" s="555"/>
      <c r="O92" s="559"/>
      <c r="P92" s="559"/>
      <c r="Q92" s="559"/>
      <c r="R92" s="559">
        <f>AC92+AM92+AW92+BG92+BQ92+CA92+CK92+CU92</f>
        <v>6</v>
      </c>
      <c r="S92" s="559">
        <f>Z92+AJ92+AT92+BD92+BN92+BX92+CH92+CR92</f>
        <v>102</v>
      </c>
      <c r="T92" s="724"/>
      <c r="U92" s="717"/>
      <c r="V92" s="718"/>
      <c r="W92" s="559"/>
      <c r="X92" s="559"/>
      <c r="Y92" s="559"/>
      <c r="Z92" s="559"/>
      <c r="AA92" s="559"/>
      <c r="AB92" s="575"/>
      <c r="AC92" s="575"/>
      <c r="AD92" s="572"/>
      <c r="AE92" s="555"/>
      <c r="AF92" s="556"/>
      <c r="AG92" s="559"/>
      <c r="AH92" s="559"/>
      <c r="AI92" s="559"/>
      <c r="AJ92" s="560"/>
      <c r="AK92" s="559"/>
      <c r="AL92" s="575"/>
      <c r="AM92" s="575"/>
      <c r="AN92" s="572"/>
      <c r="AO92" s="555"/>
      <c r="AP92" s="556"/>
      <c r="AQ92" s="559"/>
      <c r="AR92" s="559"/>
      <c r="AS92" s="559"/>
      <c r="AT92" s="559"/>
      <c r="AU92" s="559"/>
      <c r="AV92" s="575"/>
      <c r="AW92" s="575"/>
      <c r="AX92" s="572">
        <f>AO92</f>
        <v>0</v>
      </c>
      <c r="AY92" s="555"/>
      <c r="AZ92" s="556"/>
      <c r="BA92" s="559"/>
      <c r="BB92" s="559"/>
      <c r="BC92" s="559"/>
      <c r="BD92" s="560"/>
      <c r="BE92" s="559"/>
      <c r="BF92" s="575"/>
      <c r="BG92" s="575"/>
      <c r="BH92" s="572">
        <f>AY92</f>
        <v>0</v>
      </c>
      <c r="BI92" s="555"/>
      <c r="BJ92" s="556"/>
      <c r="BK92" s="559"/>
      <c r="BL92" s="559"/>
      <c r="BM92" s="559"/>
      <c r="BN92" s="560"/>
      <c r="BO92" s="559"/>
      <c r="BP92" s="575"/>
      <c r="BQ92" s="575"/>
      <c r="BR92" s="572">
        <f>BI92</f>
        <v>0</v>
      </c>
      <c r="BS92" s="555"/>
      <c r="BT92" s="556"/>
      <c r="BU92" s="559"/>
      <c r="BV92" s="559"/>
      <c r="BW92" s="559"/>
      <c r="BX92" s="560"/>
      <c r="BY92" s="559"/>
      <c r="BZ92" s="575"/>
      <c r="CA92" s="575"/>
      <c r="CB92" s="572">
        <f>BS92</f>
        <v>0</v>
      </c>
      <c r="CC92" s="555"/>
      <c r="CD92" s="556"/>
      <c r="CE92" s="559"/>
      <c r="CF92" s="559"/>
      <c r="CG92" s="559"/>
      <c r="CH92" s="560"/>
      <c r="CI92" s="559"/>
      <c r="CJ92" s="575"/>
      <c r="CK92" s="575"/>
      <c r="CL92" s="572">
        <f>CC92</f>
        <v>0</v>
      </c>
      <c r="CM92" s="555">
        <v>108</v>
      </c>
      <c r="CN92" s="556"/>
      <c r="CO92" s="559"/>
      <c r="CP92" s="559"/>
      <c r="CQ92" s="559">
        <f>CM92</f>
        <v>108</v>
      </c>
      <c r="CR92" s="560">
        <f>CQ92-SUM(CS92:CU92)</f>
        <v>102</v>
      </c>
      <c r="CS92" s="559"/>
      <c r="CT92" s="575"/>
      <c r="CU92" s="575">
        <v>6</v>
      </c>
      <c r="CV92" s="572">
        <f>CM92</f>
        <v>108</v>
      </c>
      <c r="CW92" s="576"/>
      <c r="CX92" s="576"/>
      <c r="CY92" s="555">
        <f t="shared" si="58"/>
        <v>100</v>
      </c>
      <c r="CZ92" s="559">
        <v>8</v>
      </c>
      <c r="DA92" s="512"/>
      <c r="DB92" s="234">
        <f t="shared" si="53"/>
        <v>108</v>
      </c>
      <c r="DC92" s="483">
        <v>100</v>
      </c>
      <c r="DD92" s="240">
        <f t="shared" si="54"/>
        <v>8</v>
      </c>
      <c r="DE92" s="310">
        <f t="shared" si="59"/>
        <v>0</v>
      </c>
    </row>
    <row r="93" spans="1:109" s="125" customFormat="1" ht="12.75">
      <c r="A93" s="103"/>
      <c r="B93" s="656"/>
      <c r="C93" s="771"/>
      <c r="D93" s="772"/>
      <c r="E93" s="578"/>
      <c r="F93" s="578"/>
      <c r="G93" s="768"/>
      <c r="H93" s="576"/>
      <c r="I93" s="555"/>
      <c r="J93" s="556"/>
      <c r="K93" s="556"/>
      <c r="L93" s="557"/>
      <c r="M93" s="671"/>
      <c r="N93" s="574"/>
      <c r="O93" s="559"/>
      <c r="P93" s="559"/>
      <c r="Q93" s="559"/>
      <c r="R93" s="559"/>
      <c r="S93" s="559"/>
      <c r="T93" s="724"/>
      <c r="U93" s="555"/>
      <c r="V93" s="556"/>
      <c r="W93" s="559"/>
      <c r="X93" s="559"/>
      <c r="Y93" s="559"/>
      <c r="Z93" s="559"/>
      <c r="AA93" s="559"/>
      <c r="AB93" s="575"/>
      <c r="AC93" s="575"/>
      <c r="AD93" s="572"/>
      <c r="AE93" s="555"/>
      <c r="AF93" s="556"/>
      <c r="AG93" s="559"/>
      <c r="AH93" s="559"/>
      <c r="AI93" s="559"/>
      <c r="AJ93" s="559"/>
      <c r="AK93" s="559"/>
      <c r="AL93" s="575"/>
      <c r="AM93" s="575"/>
      <c r="AN93" s="572"/>
      <c r="AO93" s="555"/>
      <c r="AP93" s="556"/>
      <c r="AQ93" s="559"/>
      <c r="AR93" s="559"/>
      <c r="AS93" s="559"/>
      <c r="AT93" s="559"/>
      <c r="AU93" s="559"/>
      <c r="AV93" s="575"/>
      <c r="AW93" s="575"/>
      <c r="AX93" s="572"/>
      <c r="AY93" s="555"/>
      <c r="AZ93" s="556"/>
      <c r="BA93" s="559"/>
      <c r="BB93" s="559"/>
      <c r="BC93" s="559"/>
      <c r="BD93" s="559"/>
      <c r="BE93" s="559"/>
      <c r="BF93" s="575"/>
      <c r="BG93" s="575"/>
      <c r="BH93" s="572"/>
      <c r="BI93" s="555"/>
      <c r="BJ93" s="556"/>
      <c r="BK93" s="559"/>
      <c r="BL93" s="559"/>
      <c r="BM93" s="559"/>
      <c r="BN93" s="559"/>
      <c r="BO93" s="559"/>
      <c r="BP93" s="575"/>
      <c r="BQ93" s="575"/>
      <c r="BR93" s="572"/>
      <c r="BS93" s="555"/>
      <c r="BT93" s="556"/>
      <c r="BU93" s="559"/>
      <c r="BV93" s="559"/>
      <c r="BW93" s="559"/>
      <c r="BX93" s="559"/>
      <c r="BY93" s="559"/>
      <c r="BZ93" s="575"/>
      <c r="CA93" s="575"/>
      <c r="CB93" s="572"/>
      <c r="CC93" s="555"/>
      <c r="CD93" s="556"/>
      <c r="CE93" s="559"/>
      <c r="CF93" s="559"/>
      <c r="CG93" s="559"/>
      <c r="CH93" s="559"/>
      <c r="CI93" s="559"/>
      <c r="CJ93" s="575"/>
      <c r="CK93" s="575"/>
      <c r="CL93" s="572"/>
      <c r="CM93" s="555"/>
      <c r="CN93" s="556"/>
      <c r="CO93" s="559"/>
      <c r="CP93" s="559"/>
      <c r="CQ93" s="559"/>
      <c r="CR93" s="559"/>
      <c r="CS93" s="559"/>
      <c r="CT93" s="575"/>
      <c r="CU93" s="575"/>
      <c r="CV93" s="572"/>
      <c r="CW93" s="576"/>
      <c r="CX93" s="576"/>
      <c r="CY93" s="653"/>
      <c r="CZ93" s="559"/>
      <c r="DA93" s="512"/>
      <c r="DB93" s="234"/>
      <c r="DC93" s="87"/>
      <c r="DD93" s="75"/>
      <c r="DE93" s="308"/>
    </row>
    <row r="94" spans="2:109" ht="25.5">
      <c r="B94" s="674" t="s">
        <v>65</v>
      </c>
      <c r="C94" s="773" t="s">
        <v>323</v>
      </c>
      <c r="D94" s="577" t="s">
        <v>126</v>
      </c>
      <c r="E94" s="578"/>
      <c r="F94" s="578"/>
      <c r="G94" s="774"/>
      <c r="H94" s="775"/>
      <c r="I94" s="776">
        <f>SUM(I95:I102)</f>
        <v>450</v>
      </c>
      <c r="J94" s="777">
        <f>SUM(J95:J103)</f>
        <v>60</v>
      </c>
      <c r="K94" s="778"/>
      <c r="L94" s="779"/>
      <c r="M94" s="650">
        <f aca="true" t="shared" si="61" ref="M94:M100">V94+AF94+AP94+AZ94+BJ94+BT94+CD94+CN94</f>
        <v>0</v>
      </c>
      <c r="N94" s="776">
        <f aca="true" t="shared" si="62" ref="N94:S94">SUM(N95:N103)</f>
        <v>192</v>
      </c>
      <c r="O94" s="777">
        <f t="shared" si="62"/>
        <v>108</v>
      </c>
      <c r="P94" s="777">
        <f t="shared" si="62"/>
        <v>66</v>
      </c>
      <c r="Q94" s="777">
        <f t="shared" si="62"/>
        <v>16</v>
      </c>
      <c r="R94" s="777">
        <f t="shared" si="62"/>
        <v>14</v>
      </c>
      <c r="S94" s="777">
        <f t="shared" si="62"/>
        <v>186</v>
      </c>
      <c r="T94" s="651">
        <f>X94+AH94+AR94+BB94+BL94+BV94+CF94+CP94</f>
        <v>0</v>
      </c>
      <c r="U94" s="776"/>
      <c r="V94" s="778"/>
      <c r="W94" s="780"/>
      <c r="X94" s="780"/>
      <c r="Y94" s="559"/>
      <c r="Z94" s="559"/>
      <c r="AA94" s="559"/>
      <c r="AB94" s="575"/>
      <c r="AC94" s="575"/>
      <c r="AD94" s="572"/>
      <c r="AE94" s="555"/>
      <c r="AF94" s="556"/>
      <c r="AG94" s="559"/>
      <c r="AH94" s="559"/>
      <c r="AI94" s="559"/>
      <c r="AJ94" s="559"/>
      <c r="AK94" s="559"/>
      <c r="AL94" s="575"/>
      <c r="AM94" s="575"/>
      <c r="AN94" s="572"/>
      <c r="AO94" s="781"/>
      <c r="AP94" s="782"/>
      <c r="AQ94" s="780"/>
      <c r="AR94" s="780"/>
      <c r="AS94" s="559"/>
      <c r="AT94" s="559"/>
      <c r="AU94" s="559"/>
      <c r="AV94" s="575"/>
      <c r="AW94" s="575"/>
      <c r="AX94" s="572"/>
      <c r="AY94" s="555"/>
      <c r="AZ94" s="556"/>
      <c r="BA94" s="559"/>
      <c r="BB94" s="559"/>
      <c r="BC94" s="559"/>
      <c r="BD94" s="559"/>
      <c r="BE94" s="559"/>
      <c r="BF94" s="575"/>
      <c r="BG94" s="575"/>
      <c r="BH94" s="572"/>
      <c r="BI94" s="781"/>
      <c r="BJ94" s="782"/>
      <c r="BK94" s="780"/>
      <c r="BL94" s="780"/>
      <c r="BM94" s="559"/>
      <c r="BN94" s="559"/>
      <c r="BO94" s="559"/>
      <c r="BP94" s="575"/>
      <c r="BQ94" s="575"/>
      <c r="BR94" s="572"/>
      <c r="BS94" s="555"/>
      <c r="BT94" s="556"/>
      <c r="BU94" s="559"/>
      <c r="BV94" s="559"/>
      <c r="BW94" s="559"/>
      <c r="BX94" s="559"/>
      <c r="BY94" s="559"/>
      <c r="BZ94" s="575"/>
      <c r="CA94" s="575"/>
      <c r="CB94" s="572"/>
      <c r="CC94" s="555"/>
      <c r="CD94" s="556"/>
      <c r="CE94" s="559"/>
      <c r="CF94" s="559"/>
      <c r="CG94" s="559"/>
      <c r="CH94" s="559"/>
      <c r="CI94" s="559"/>
      <c r="CJ94" s="575"/>
      <c r="CK94" s="575"/>
      <c r="CL94" s="572"/>
      <c r="CM94" s="555"/>
      <c r="CN94" s="556"/>
      <c r="CO94" s="559"/>
      <c r="CP94" s="559"/>
      <c r="CQ94" s="559"/>
      <c r="CR94" s="559"/>
      <c r="CS94" s="559"/>
      <c r="CT94" s="575"/>
      <c r="CU94" s="575"/>
      <c r="CV94" s="572"/>
      <c r="CW94" s="576"/>
      <c r="CX94" s="576"/>
      <c r="CY94" s="653"/>
      <c r="CZ94" s="783"/>
      <c r="DA94" s="784"/>
      <c r="DB94" s="472">
        <f t="shared" si="53"/>
        <v>450</v>
      </c>
      <c r="DC94" s="300">
        <v>301</v>
      </c>
      <c r="DD94" s="126">
        <f t="shared" si="54"/>
        <v>149</v>
      </c>
      <c r="DE94" s="239"/>
    </row>
    <row r="95" spans="2:109" ht="25.5">
      <c r="B95" s="656" t="s">
        <v>66</v>
      </c>
      <c r="C95" s="657" t="s">
        <v>324</v>
      </c>
      <c r="D95" s="577"/>
      <c r="E95" s="551" t="s">
        <v>126</v>
      </c>
      <c r="F95" s="578"/>
      <c r="G95" s="768" t="s">
        <v>126</v>
      </c>
      <c r="H95" s="576"/>
      <c r="I95" s="555">
        <f aca="true" t="shared" si="63" ref="I95:I100">N95+J95+S95</f>
        <v>126</v>
      </c>
      <c r="J95" s="556">
        <f aca="true" t="shared" si="64" ref="J95:J100">W95+AG95+AQ95+BA95+BK95+BU95+CE95+CO95</f>
        <v>38</v>
      </c>
      <c r="K95" s="556"/>
      <c r="L95" s="571"/>
      <c r="M95" s="650">
        <f t="shared" si="61"/>
        <v>0</v>
      </c>
      <c r="N95" s="555">
        <f aca="true" t="shared" si="65" ref="N95:R100">Y95+AI95+AS95+BC95+BM95+BW95+CG95+CQ95</f>
        <v>88</v>
      </c>
      <c r="O95" s="559">
        <f t="shared" si="65"/>
        <v>48</v>
      </c>
      <c r="P95" s="559">
        <f t="shared" si="65"/>
        <v>22</v>
      </c>
      <c r="Q95" s="559">
        <f t="shared" si="65"/>
        <v>16</v>
      </c>
      <c r="R95" s="559">
        <f t="shared" si="65"/>
        <v>2</v>
      </c>
      <c r="S95" s="559"/>
      <c r="T95" s="651">
        <f>X95+AH95+AR95+BB95+BL95+BV95+CF95+CP95</f>
        <v>0</v>
      </c>
      <c r="U95" s="717"/>
      <c r="V95" s="718"/>
      <c r="W95" s="559"/>
      <c r="X95" s="559"/>
      <c r="Y95" s="559"/>
      <c r="Z95" s="560"/>
      <c r="AA95" s="559"/>
      <c r="AB95" s="561"/>
      <c r="AC95" s="561"/>
      <c r="AD95" s="573"/>
      <c r="AE95" s="574"/>
      <c r="AF95" s="563"/>
      <c r="AG95" s="559"/>
      <c r="AH95" s="559"/>
      <c r="AI95" s="559"/>
      <c r="AJ95" s="560"/>
      <c r="AK95" s="559"/>
      <c r="AL95" s="575"/>
      <c r="AM95" s="575"/>
      <c r="AN95" s="572"/>
      <c r="AO95" s="574"/>
      <c r="AP95" s="563"/>
      <c r="AQ95" s="559"/>
      <c r="AR95" s="559"/>
      <c r="AS95" s="559"/>
      <c r="AT95" s="560"/>
      <c r="AU95" s="559"/>
      <c r="AV95" s="561"/>
      <c r="AW95" s="561"/>
      <c r="AX95" s="573"/>
      <c r="AY95" s="574"/>
      <c r="AZ95" s="563"/>
      <c r="BA95" s="559"/>
      <c r="BB95" s="559"/>
      <c r="BC95" s="559"/>
      <c r="BD95" s="560"/>
      <c r="BE95" s="559"/>
      <c r="BF95" s="575"/>
      <c r="BG95" s="575"/>
      <c r="BH95" s="572"/>
      <c r="BI95" s="555"/>
      <c r="BJ95" s="556"/>
      <c r="BK95" s="559"/>
      <c r="BL95" s="559"/>
      <c r="BM95" s="559"/>
      <c r="BN95" s="560"/>
      <c r="BO95" s="559"/>
      <c r="BP95" s="561"/>
      <c r="BQ95" s="561"/>
      <c r="BR95" s="573"/>
      <c r="BS95" s="574"/>
      <c r="BT95" s="563"/>
      <c r="BU95" s="559"/>
      <c r="BV95" s="559"/>
      <c r="BW95" s="559"/>
      <c r="BX95" s="560"/>
      <c r="BY95" s="559"/>
      <c r="BZ95" s="575"/>
      <c r="CA95" s="575"/>
      <c r="CB95" s="572"/>
      <c r="CC95" s="574">
        <v>44</v>
      </c>
      <c r="CD95" s="563"/>
      <c r="CE95" s="559">
        <f>CC95-CG95</f>
        <v>12</v>
      </c>
      <c r="CF95" s="559"/>
      <c r="CG95" s="559">
        <f>ROUND(0.73*CC95,0)</f>
        <v>32</v>
      </c>
      <c r="CH95" s="560">
        <f>CG95-SUM(CI95:CK95)</f>
        <v>24</v>
      </c>
      <c r="CI95" s="559">
        <v>8</v>
      </c>
      <c r="CJ95" s="575"/>
      <c r="CK95" s="575"/>
      <c r="CL95" s="572"/>
      <c r="CM95" s="555">
        <v>82</v>
      </c>
      <c r="CN95" s="556"/>
      <c r="CO95" s="559">
        <f>CM95-CQ95</f>
        <v>26</v>
      </c>
      <c r="CP95" s="559"/>
      <c r="CQ95" s="559">
        <f>ROUND(0.68*CM95,0)</f>
        <v>56</v>
      </c>
      <c r="CR95" s="560">
        <f>CQ95-SUM(CS95:CU95)</f>
        <v>24</v>
      </c>
      <c r="CS95" s="559">
        <v>14</v>
      </c>
      <c r="CT95" s="724">
        <v>16</v>
      </c>
      <c r="CU95" s="575">
        <v>2</v>
      </c>
      <c r="CV95" s="572"/>
      <c r="CW95" s="576"/>
      <c r="CX95" s="576"/>
      <c r="CY95" s="653">
        <f>I95-CZ95-DA95</f>
        <v>42</v>
      </c>
      <c r="CZ95" s="559">
        <v>84</v>
      </c>
      <c r="DA95" s="512"/>
      <c r="DB95" s="234">
        <f t="shared" si="53"/>
        <v>126</v>
      </c>
      <c r="DC95" s="305">
        <v>42</v>
      </c>
      <c r="DD95" s="240">
        <f t="shared" si="54"/>
        <v>84</v>
      </c>
      <c r="DE95" s="310">
        <f aca="true" t="shared" si="66" ref="DE95:DE102">CZ95+DA95-DD95</f>
        <v>0</v>
      </c>
    </row>
    <row r="96" spans="2:109" ht="38.25">
      <c r="B96" s="656" t="s">
        <v>144</v>
      </c>
      <c r="C96" s="657" t="s">
        <v>325</v>
      </c>
      <c r="D96" s="577" t="s">
        <v>128</v>
      </c>
      <c r="E96" s="551"/>
      <c r="F96" s="578"/>
      <c r="G96" s="768"/>
      <c r="H96" s="576"/>
      <c r="I96" s="555">
        <f t="shared" si="63"/>
        <v>66</v>
      </c>
      <c r="J96" s="556">
        <f t="shared" si="64"/>
        <v>14</v>
      </c>
      <c r="K96" s="556"/>
      <c r="L96" s="571"/>
      <c r="M96" s="650">
        <f t="shared" si="61"/>
        <v>0</v>
      </c>
      <c r="N96" s="555">
        <f t="shared" si="65"/>
        <v>52</v>
      </c>
      <c r="O96" s="559">
        <f t="shared" si="65"/>
        <v>28</v>
      </c>
      <c r="P96" s="559">
        <f t="shared" si="65"/>
        <v>24</v>
      </c>
      <c r="Q96" s="559">
        <f t="shared" si="65"/>
        <v>0</v>
      </c>
      <c r="R96" s="559">
        <f t="shared" si="65"/>
        <v>0</v>
      </c>
      <c r="S96" s="559"/>
      <c r="T96" s="651"/>
      <c r="U96" s="717"/>
      <c r="V96" s="718"/>
      <c r="W96" s="559"/>
      <c r="X96" s="559"/>
      <c r="Y96" s="559"/>
      <c r="Z96" s="560"/>
      <c r="AA96" s="559"/>
      <c r="AB96" s="561"/>
      <c r="AC96" s="561"/>
      <c r="AD96" s="573"/>
      <c r="AE96" s="574"/>
      <c r="AF96" s="563"/>
      <c r="AG96" s="559"/>
      <c r="AH96" s="559"/>
      <c r="AI96" s="559"/>
      <c r="AJ96" s="560"/>
      <c r="AK96" s="559"/>
      <c r="AL96" s="575"/>
      <c r="AM96" s="575"/>
      <c r="AN96" s="572"/>
      <c r="AO96" s="574"/>
      <c r="AP96" s="563"/>
      <c r="AQ96" s="559"/>
      <c r="AR96" s="559"/>
      <c r="AS96" s="559"/>
      <c r="AT96" s="560"/>
      <c r="AU96" s="559"/>
      <c r="AV96" s="561"/>
      <c r="AW96" s="561"/>
      <c r="AX96" s="573"/>
      <c r="AY96" s="574"/>
      <c r="AZ96" s="563"/>
      <c r="BA96" s="559"/>
      <c r="BB96" s="559"/>
      <c r="BC96" s="559"/>
      <c r="BD96" s="560"/>
      <c r="BE96" s="559"/>
      <c r="BF96" s="575"/>
      <c r="BG96" s="575"/>
      <c r="BH96" s="572"/>
      <c r="BI96" s="555"/>
      <c r="BJ96" s="556"/>
      <c r="BK96" s="559"/>
      <c r="BL96" s="559"/>
      <c r="BM96" s="559"/>
      <c r="BN96" s="560"/>
      <c r="BO96" s="559"/>
      <c r="BP96" s="561"/>
      <c r="BQ96" s="561"/>
      <c r="BR96" s="573"/>
      <c r="BS96" s="555">
        <v>66</v>
      </c>
      <c r="BT96" s="556"/>
      <c r="BU96" s="559">
        <f>BS96-BW96</f>
        <v>14</v>
      </c>
      <c r="BV96" s="559"/>
      <c r="BW96" s="559">
        <f>ROUND(0.79*BS96,0)</f>
        <v>52</v>
      </c>
      <c r="BX96" s="560">
        <f>BW96-SUM(BY96:CA96)</f>
        <v>28</v>
      </c>
      <c r="BY96" s="559">
        <v>24</v>
      </c>
      <c r="BZ96" s="575"/>
      <c r="CA96" s="575"/>
      <c r="CB96" s="572"/>
      <c r="CC96" s="555"/>
      <c r="CD96" s="556"/>
      <c r="CE96" s="559"/>
      <c r="CF96" s="559"/>
      <c r="CG96" s="559"/>
      <c r="CH96" s="560"/>
      <c r="CI96" s="559"/>
      <c r="CJ96" s="575"/>
      <c r="CK96" s="575"/>
      <c r="CL96" s="572"/>
      <c r="CM96" s="555"/>
      <c r="CN96" s="556"/>
      <c r="CO96" s="559"/>
      <c r="CP96" s="559"/>
      <c r="CQ96" s="559"/>
      <c r="CR96" s="560"/>
      <c r="CS96" s="559"/>
      <c r="CT96" s="575"/>
      <c r="CU96" s="575"/>
      <c r="CV96" s="572"/>
      <c r="CW96" s="576"/>
      <c r="CX96" s="576"/>
      <c r="CY96" s="653">
        <f>I96-CZ96-DA96</f>
        <v>52</v>
      </c>
      <c r="CZ96" s="559">
        <v>14</v>
      </c>
      <c r="DA96" s="512"/>
      <c r="DB96" s="234">
        <f t="shared" si="53"/>
        <v>66</v>
      </c>
      <c r="DC96" s="305">
        <v>52</v>
      </c>
      <c r="DD96" s="240">
        <f>DB96-DC96</f>
        <v>14</v>
      </c>
      <c r="DE96" s="310">
        <f t="shared" si="66"/>
        <v>0</v>
      </c>
    </row>
    <row r="97" spans="2:109" ht="12.75">
      <c r="B97" s="656" t="s">
        <v>326</v>
      </c>
      <c r="C97" s="657" t="s">
        <v>327</v>
      </c>
      <c r="D97" s="577" t="s">
        <v>142</v>
      </c>
      <c r="E97" s="551"/>
      <c r="F97" s="578"/>
      <c r="G97" s="768"/>
      <c r="H97" s="576"/>
      <c r="I97" s="555">
        <f t="shared" si="63"/>
        <v>60</v>
      </c>
      <c r="J97" s="556">
        <f t="shared" si="64"/>
        <v>8</v>
      </c>
      <c r="K97" s="556"/>
      <c r="L97" s="571"/>
      <c r="M97" s="650">
        <f t="shared" si="61"/>
        <v>0</v>
      </c>
      <c r="N97" s="555">
        <f t="shared" si="65"/>
        <v>52</v>
      </c>
      <c r="O97" s="559">
        <f t="shared" si="65"/>
        <v>32</v>
      </c>
      <c r="P97" s="559">
        <f t="shared" si="65"/>
        <v>20</v>
      </c>
      <c r="Q97" s="559">
        <f t="shared" si="65"/>
        <v>0</v>
      </c>
      <c r="R97" s="559">
        <f t="shared" si="65"/>
        <v>0</v>
      </c>
      <c r="S97" s="559"/>
      <c r="T97" s="651"/>
      <c r="U97" s="717"/>
      <c r="V97" s="718"/>
      <c r="W97" s="559"/>
      <c r="X97" s="559"/>
      <c r="Y97" s="559"/>
      <c r="Z97" s="560"/>
      <c r="AA97" s="559"/>
      <c r="AB97" s="561"/>
      <c r="AC97" s="561"/>
      <c r="AD97" s="573"/>
      <c r="AE97" s="574"/>
      <c r="AF97" s="563"/>
      <c r="AG97" s="559"/>
      <c r="AH97" s="559"/>
      <c r="AI97" s="559"/>
      <c r="AJ97" s="560"/>
      <c r="AK97" s="559"/>
      <c r="AL97" s="575"/>
      <c r="AM97" s="575"/>
      <c r="AN97" s="572"/>
      <c r="AO97" s="574"/>
      <c r="AP97" s="563"/>
      <c r="AQ97" s="559"/>
      <c r="AR97" s="559"/>
      <c r="AS97" s="559"/>
      <c r="AT97" s="560"/>
      <c r="AU97" s="559"/>
      <c r="AV97" s="561"/>
      <c r="AW97" s="561"/>
      <c r="AX97" s="573"/>
      <c r="AY97" s="574"/>
      <c r="AZ97" s="563"/>
      <c r="BA97" s="559"/>
      <c r="BB97" s="559"/>
      <c r="BC97" s="559"/>
      <c r="BD97" s="560"/>
      <c r="BE97" s="559"/>
      <c r="BF97" s="575"/>
      <c r="BG97" s="575"/>
      <c r="BH97" s="572"/>
      <c r="BI97" s="555"/>
      <c r="BJ97" s="556"/>
      <c r="BK97" s="559"/>
      <c r="BL97" s="559"/>
      <c r="BM97" s="559"/>
      <c r="BN97" s="560"/>
      <c r="BO97" s="559"/>
      <c r="BP97" s="561"/>
      <c r="BQ97" s="561"/>
      <c r="BR97" s="573"/>
      <c r="BS97" s="574"/>
      <c r="BT97" s="563"/>
      <c r="BU97" s="559"/>
      <c r="BV97" s="559"/>
      <c r="BW97" s="559"/>
      <c r="BX97" s="560"/>
      <c r="BY97" s="559"/>
      <c r="BZ97" s="575"/>
      <c r="CA97" s="575"/>
      <c r="CB97" s="572"/>
      <c r="CC97" s="555">
        <v>60</v>
      </c>
      <c r="CD97" s="556"/>
      <c r="CE97" s="559">
        <f>CC97-CG97</f>
        <v>8</v>
      </c>
      <c r="CF97" s="559"/>
      <c r="CG97" s="559">
        <f>ROUND(0.87*CC97,0)</f>
        <v>52</v>
      </c>
      <c r="CH97" s="560">
        <f>CG97-SUM(CI97:CK97)</f>
        <v>32</v>
      </c>
      <c r="CI97" s="559">
        <v>20</v>
      </c>
      <c r="CJ97" s="575"/>
      <c r="CK97" s="575"/>
      <c r="CL97" s="572"/>
      <c r="CM97" s="555"/>
      <c r="CN97" s="556"/>
      <c r="CO97" s="559"/>
      <c r="CP97" s="559"/>
      <c r="CQ97" s="559"/>
      <c r="CR97" s="560"/>
      <c r="CS97" s="559"/>
      <c r="CT97" s="575"/>
      <c r="CU97" s="575"/>
      <c r="CV97" s="572"/>
      <c r="CW97" s="576"/>
      <c r="CX97" s="576"/>
      <c r="CY97" s="653">
        <f>I97-CZ97-DA97</f>
        <v>32</v>
      </c>
      <c r="CZ97" s="559">
        <v>28</v>
      </c>
      <c r="DA97" s="512"/>
      <c r="DB97" s="234">
        <f t="shared" si="53"/>
        <v>60</v>
      </c>
      <c r="DC97" s="305">
        <v>32</v>
      </c>
      <c r="DD97" s="240">
        <f>DB97-DC97</f>
        <v>28</v>
      </c>
      <c r="DE97" s="310">
        <f t="shared" si="66"/>
        <v>0</v>
      </c>
    </row>
    <row r="98" spans="2:109" ht="12.75" hidden="1">
      <c r="B98" s="656" t="s">
        <v>328</v>
      </c>
      <c r="C98" s="657"/>
      <c r="D98" s="577"/>
      <c r="E98" s="551"/>
      <c r="F98" s="578"/>
      <c r="G98" s="768"/>
      <c r="H98" s="576"/>
      <c r="I98" s="555">
        <f t="shared" si="63"/>
        <v>0</v>
      </c>
      <c r="J98" s="556">
        <f t="shared" si="64"/>
        <v>0</v>
      </c>
      <c r="K98" s="556"/>
      <c r="L98" s="571"/>
      <c r="M98" s="650">
        <f t="shared" si="61"/>
        <v>0</v>
      </c>
      <c r="N98" s="555">
        <f t="shared" si="65"/>
        <v>0</v>
      </c>
      <c r="O98" s="559">
        <f t="shared" si="65"/>
        <v>0</v>
      </c>
      <c r="P98" s="559">
        <f t="shared" si="65"/>
        <v>0</v>
      </c>
      <c r="Q98" s="559">
        <f t="shared" si="65"/>
        <v>0</v>
      </c>
      <c r="R98" s="559">
        <f t="shared" si="65"/>
        <v>0</v>
      </c>
      <c r="S98" s="559"/>
      <c r="T98" s="651"/>
      <c r="U98" s="717"/>
      <c r="V98" s="718"/>
      <c r="W98" s="559"/>
      <c r="X98" s="559"/>
      <c r="Y98" s="559"/>
      <c r="Z98" s="560"/>
      <c r="AA98" s="559"/>
      <c r="AB98" s="561"/>
      <c r="AC98" s="561"/>
      <c r="AD98" s="573"/>
      <c r="AE98" s="574"/>
      <c r="AF98" s="563"/>
      <c r="AG98" s="559"/>
      <c r="AH98" s="559"/>
      <c r="AI98" s="559"/>
      <c r="AJ98" s="560"/>
      <c r="AK98" s="559"/>
      <c r="AL98" s="575"/>
      <c r="AM98" s="575"/>
      <c r="AN98" s="572"/>
      <c r="AO98" s="574"/>
      <c r="AP98" s="563"/>
      <c r="AQ98" s="559"/>
      <c r="AR98" s="559"/>
      <c r="AS98" s="559"/>
      <c r="AT98" s="560"/>
      <c r="AU98" s="559"/>
      <c r="AV98" s="561"/>
      <c r="AW98" s="561"/>
      <c r="AX98" s="573"/>
      <c r="AY98" s="574"/>
      <c r="AZ98" s="563"/>
      <c r="BA98" s="559"/>
      <c r="BB98" s="559"/>
      <c r="BC98" s="559"/>
      <c r="BD98" s="560"/>
      <c r="BE98" s="559"/>
      <c r="BF98" s="575"/>
      <c r="BG98" s="575"/>
      <c r="BH98" s="572"/>
      <c r="BI98" s="555"/>
      <c r="BJ98" s="556"/>
      <c r="BK98" s="559"/>
      <c r="BL98" s="559"/>
      <c r="BM98" s="559"/>
      <c r="BN98" s="560"/>
      <c r="BO98" s="559"/>
      <c r="BP98" s="561"/>
      <c r="BQ98" s="561"/>
      <c r="BR98" s="573"/>
      <c r="BS98" s="574"/>
      <c r="BT98" s="563"/>
      <c r="BU98" s="559"/>
      <c r="BV98" s="559"/>
      <c r="BW98" s="559"/>
      <c r="BX98" s="560"/>
      <c r="BY98" s="559"/>
      <c r="BZ98" s="575"/>
      <c r="CA98" s="575"/>
      <c r="CB98" s="572"/>
      <c r="CC98" s="555"/>
      <c r="CD98" s="556"/>
      <c r="CE98" s="559"/>
      <c r="CF98" s="559"/>
      <c r="CG98" s="559"/>
      <c r="CH98" s="560"/>
      <c r="CI98" s="559"/>
      <c r="CJ98" s="575"/>
      <c r="CK98" s="575"/>
      <c r="CL98" s="572"/>
      <c r="CM98" s="555"/>
      <c r="CN98" s="556"/>
      <c r="CO98" s="559"/>
      <c r="CP98" s="559"/>
      <c r="CQ98" s="559"/>
      <c r="CR98" s="560"/>
      <c r="CS98" s="559"/>
      <c r="CT98" s="575"/>
      <c r="CU98" s="575"/>
      <c r="CV98" s="572"/>
      <c r="CW98" s="576"/>
      <c r="CX98" s="576"/>
      <c r="CY98" s="653"/>
      <c r="CZ98" s="559"/>
      <c r="DA98" s="512"/>
      <c r="DB98" s="234">
        <f t="shared" si="53"/>
        <v>0</v>
      </c>
      <c r="DC98" s="305">
        <v>0</v>
      </c>
      <c r="DD98" s="240">
        <f>DB98-DC98</f>
        <v>0</v>
      </c>
      <c r="DE98" s="310">
        <f t="shared" si="66"/>
        <v>0</v>
      </c>
    </row>
    <row r="99" spans="2:109" ht="12.75" hidden="1">
      <c r="B99" s="656" t="s">
        <v>329</v>
      </c>
      <c r="C99" s="657"/>
      <c r="D99" s="577"/>
      <c r="E99" s="551"/>
      <c r="F99" s="578"/>
      <c r="G99" s="768"/>
      <c r="H99" s="576"/>
      <c r="I99" s="555">
        <f t="shared" si="63"/>
        <v>0</v>
      </c>
      <c r="J99" s="556">
        <f t="shared" si="64"/>
        <v>0</v>
      </c>
      <c r="K99" s="556"/>
      <c r="L99" s="571"/>
      <c r="M99" s="650">
        <f t="shared" si="61"/>
        <v>0</v>
      </c>
      <c r="N99" s="555">
        <f t="shared" si="65"/>
        <v>0</v>
      </c>
      <c r="O99" s="559">
        <f t="shared" si="65"/>
        <v>0</v>
      </c>
      <c r="P99" s="559">
        <f t="shared" si="65"/>
        <v>0</v>
      </c>
      <c r="Q99" s="559">
        <f t="shared" si="65"/>
        <v>0</v>
      </c>
      <c r="R99" s="559">
        <f t="shared" si="65"/>
        <v>0</v>
      </c>
      <c r="S99" s="559"/>
      <c r="T99" s="651"/>
      <c r="U99" s="717"/>
      <c r="V99" s="718"/>
      <c r="W99" s="559"/>
      <c r="X99" s="559"/>
      <c r="Y99" s="559"/>
      <c r="Z99" s="560"/>
      <c r="AA99" s="559"/>
      <c r="AB99" s="561"/>
      <c r="AC99" s="561"/>
      <c r="AD99" s="573"/>
      <c r="AE99" s="574"/>
      <c r="AF99" s="563"/>
      <c r="AG99" s="559"/>
      <c r="AH99" s="559"/>
      <c r="AI99" s="559"/>
      <c r="AJ99" s="560"/>
      <c r="AK99" s="559"/>
      <c r="AL99" s="575"/>
      <c r="AM99" s="575"/>
      <c r="AN99" s="572"/>
      <c r="AO99" s="574"/>
      <c r="AP99" s="563"/>
      <c r="AQ99" s="559"/>
      <c r="AR99" s="559"/>
      <c r="AS99" s="559"/>
      <c r="AT99" s="560"/>
      <c r="AU99" s="559"/>
      <c r="AV99" s="561"/>
      <c r="AW99" s="561"/>
      <c r="AX99" s="573"/>
      <c r="AY99" s="574"/>
      <c r="AZ99" s="563"/>
      <c r="BA99" s="559"/>
      <c r="BB99" s="559"/>
      <c r="BC99" s="559"/>
      <c r="BD99" s="560"/>
      <c r="BE99" s="559"/>
      <c r="BF99" s="575"/>
      <c r="BG99" s="575"/>
      <c r="BH99" s="572"/>
      <c r="BI99" s="555"/>
      <c r="BJ99" s="556"/>
      <c r="BK99" s="559"/>
      <c r="BL99" s="559"/>
      <c r="BM99" s="559"/>
      <c r="BN99" s="560"/>
      <c r="BO99" s="559"/>
      <c r="BP99" s="561"/>
      <c r="BQ99" s="561"/>
      <c r="BR99" s="573"/>
      <c r="BS99" s="574"/>
      <c r="BT99" s="563"/>
      <c r="BU99" s="559"/>
      <c r="BV99" s="559"/>
      <c r="BW99" s="559"/>
      <c r="BX99" s="560"/>
      <c r="BY99" s="559"/>
      <c r="BZ99" s="575"/>
      <c r="CA99" s="575"/>
      <c r="CB99" s="572"/>
      <c r="CC99" s="555"/>
      <c r="CD99" s="556"/>
      <c r="CE99" s="559"/>
      <c r="CF99" s="559"/>
      <c r="CG99" s="559"/>
      <c r="CH99" s="560"/>
      <c r="CI99" s="559"/>
      <c r="CJ99" s="575"/>
      <c r="CK99" s="575"/>
      <c r="CL99" s="572"/>
      <c r="CM99" s="555"/>
      <c r="CN99" s="556"/>
      <c r="CO99" s="559"/>
      <c r="CP99" s="559"/>
      <c r="CQ99" s="559"/>
      <c r="CR99" s="560"/>
      <c r="CS99" s="559"/>
      <c r="CT99" s="575"/>
      <c r="CU99" s="575"/>
      <c r="CV99" s="572"/>
      <c r="CW99" s="576"/>
      <c r="CX99" s="576"/>
      <c r="CY99" s="653"/>
      <c r="CZ99" s="559"/>
      <c r="DA99" s="512"/>
      <c r="DB99" s="234">
        <f t="shared" si="53"/>
        <v>0</v>
      </c>
      <c r="DC99" s="305">
        <v>0</v>
      </c>
      <c r="DD99" s="240">
        <f>DB99-DC99</f>
        <v>0</v>
      </c>
      <c r="DE99" s="310">
        <f t="shared" si="66"/>
        <v>0</v>
      </c>
    </row>
    <row r="100" spans="2:109" ht="12.75" hidden="1">
      <c r="B100" s="656" t="s">
        <v>330</v>
      </c>
      <c r="C100" s="657"/>
      <c r="D100" s="577"/>
      <c r="E100" s="785"/>
      <c r="F100" s="578"/>
      <c r="G100" s="768"/>
      <c r="H100" s="576"/>
      <c r="I100" s="555">
        <f t="shared" si="63"/>
        <v>0</v>
      </c>
      <c r="J100" s="556">
        <f t="shared" si="64"/>
        <v>0</v>
      </c>
      <c r="K100" s="556"/>
      <c r="L100" s="571"/>
      <c r="M100" s="650">
        <f t="shared" si="61"/>
        <v>0</v>
      </c>
      <c r="N100" s="555">
        <f t="shared" si="65"/>
        <v>0</v>
      </c>
      <c r="O100" s="559">
        <f t="shared" si="65"/>
        <v>0</v>
      </c>
      <c r="P100" s="559">
        <f t="shared" si="65"/>
        <v>0</v>
      </c>
      <c r="Q100" s="559">
        <f t="shared" si="65"/>
        <v>0</v>
      </c>
      <c r="R100" s="559">
        <f t="shared" si="65"/>
        <v>0</v>
      </c>
      <c r="S100" s="559"/>
      <c r="T100" s="651">
        <f>X100+AH100+AR100+BB100+BL100+BV100+CF100+CP100</f>
        <v>0</v>
      </c>
      <c r="U100" s="717"/>
      <c r="V100" s="718"/>
      <c r="W100" s="559"/>
      <c r="X100" s="559"/>
      <c r="Y100" s="559"/>
      <c r="Z100" s="560"/>
      <c r="AA100" s="559"/>
      <c r="AB100" s="561"/>
      <c r="AC100" s="561"/>
      <c r="AD100" s="573"/>
      <c r="AE100" s="574"/>
      <c r="AF100" s="563"/>
      <c r="AG100" s="559"/>
      <c r="AH100" s="559"/>
      <c r="AI100" s="559"/>
      <c r="AJ100" s="560"/>
      <c r="AK100" s="559"/>
      <c r="AL100" s="575"/>
      <c r="AM100" s="575"/>
      <c r="AN100" s="572"/>
      <c r="AO100" s="555"/>
      <c r="AP100" s="556"/>
      <c r="AQ100" s="559"/>
      <c r="AR100" s="559"/>
      <c r="AS100" s="559"/>
      <c r="AT100" s="560"/>
      <c r="AU100" s="559"/>
      <c r="AV100" s="561"/>
      <c r="AW100" s="561"/>
      <c r="AX100" s="573"/>
      <c r="AY100" s="574"/>
      <c r="AZ100" s="563"/>
      <c r="BA100" s="559"/>
      <c r="BB100" s="559"/>
      <c r="BC100" s="559"/>
      <c r="BD100" s="560"/>
      <c r="BE100" s="559"/>
      <c r="BF100" s="575"/>
      <c r="BG100" s="575"/>
      <c r="BH100" s="572"/>
      <c r="BI100" s="555"/>
      <c r="BJ100" s="556"/>
      <c r="BK100" s="559"/>
      <c r="BL100" s="559"/>
      <c r="BM100" s="559"/>
      <c r="BN100" s="560"/>
      <c r="BO100" s="559"/>
      <c r="BP100" s="561"/>
      <c r="BQ100" s="561"/>
      <c r="BR100" s="573"/>
      <c r="BS100" s="574"/>
      <c r="BT100" s="563"/>
      <c r="BU100" s="559"/>
      <c r="BV100" s="559"/>
      <c r="BW100" s="559"/>
      <c r="BX100" s="560"/>
      <c r="BY100" s="559"/>
      <c r="BZ100" s="575"/>
      <c r="CA100" s="575"/>
      <c r="CB100" s="572"/>
      <c r="CC100" s="555"/>
      <c r="CD100" s="556"/>
      <c r="CE100" s="559"/>
      <c r="CF100" s="559"/>
      <c r="CG100" s="559"/>
      <c r="CH100" s="560"/>
      <c r="CI100" s="559"/>
      <c r="CJ100" s="575"/>
      <c r="CK100" s="575"/>
      <c r="CL100" s="572"/>
      <c r="CM100" s="555"/>
      <c r="CN100" s="556"/>
      <c r="CO100" s="559"/>
      <c r="CP100" s="559"/>
      <c r="CQ100" s="559"/>
      <c r="CR100" s="560"/>
      <c r="CS100" s="559"/>
      <c r="CT100" s="575"/>
      <c r="CU100" s="575"/>
      <c r="CV100" s="572"/>
      <c r="CW100" s="576"/>
      <c r="CX100" s="576"/>
      <c r="CY100" s="653">
        <f>I100-CZ100-DA100</f>
        <v>0</v>
      </c>
      <c r="CZ100" s="559"/>
      <c r="DA100" s="512"/>
      <c r="DB100" s="234">
        <f t="shared" si="53"/>
        <v>0</v>
      </c>
      <c r="DC100" s="305">
        <v>0</v>
      </c>
      <c r="DD100" s="240">
        <f t="shared" si="54"/>
        <v>0</v>
      </c>
      <c r="DE100" s="310">
        <f t="shared" si="66"/>
        <v>0</v>
      </c>
    </row>
    <row r="101" spans="2:109" ht="25.5">
      <c r="B101" s="656" t="s">
        <v>67</v>
      </c>
      <c r="C101" s="657" t="s">
        <v>331</v>
      </c>
      <c r="D101" s="577"/>
      <c r="E101" s="551" t="s">
        <v>126</v>
      </c>
      <c r="F101" s="578"/>
      <c r="G101" s="768"/>
      <c r="H101" s="576"/>
      <c r="I101" s="555">
        <f>U101+AE101+AO101+AY101+BI101+BS101+CC101+CM101</f>
        <v>90</v>
      </c>
      <c r="J101" s="556"/>
      <c r="K101" s="556"/>
      <c r="L101" s="571"/>
      <c r="M101" s="770"/>
      <c r="N101" s="555"/>
      <c r="O101" s="559"/>
      <c r="P101" s="559"/>
      <c r="Q101" s="559"/>
      <c r="R101" s="559">
        <f>AC101+AM101+AW101+BG101+BQ101+CA101+CK101+CU101</f>
        <v>6</v>
      </c>
      <c r="S101" s="559">
        <f>Z101+AJ101+AT101+BD101+BN101+BX101+CH101+CR101</f>
        <v>84</v>
      </c>
      <c r="T101" s="724"/>
      <c r="U101" s="717"/>
      <c r="V101" s="718"/>
      <c r="W101" s="559"/>
      <c r="X101" s="559"/>
      <c r="Y101" s="559"/>
      <c r="Z101" s="559"/>
      <c r="AA101" s="559"/>
      <c r="AB101" s="575"/>
      <c r="AC101" s="575"/>
      <c r="AD101" s="572"/>
      <c r="AE101" s="555"/>
      <c r="AF101" s="556"/>
      <c r="AG101" s="559"/>
      <c r="AH101" s="559"/>
      <c r="AI101" s="559"/>
      <c r="AJ101" s="559"/>
      <c r="AK101" s="559"/>
      <c r="AL101" s="575"/>
      <c r="AM101" s="575"/>
      <c r="AN101" s="572"/>
      <c r="AO101" s="555"/>
      <c r="AP101" s="556"/>
      <c r="AQ101" s="559"/>
      <c r="AR101" s="559"/>
      <c r="AS101" s="559"/>
      <c r="AT101" s="559"/>
      <c r="AU101" s="559"/>
      <c r="AV101" s="575"/>
      <c r="AW101" s="575"/>
      <c r="AX101" s="572"/>
      <c r="AY101" s="555"/>
      <c r="AZ101" s="556"/>
      <c r="BA101" s="559"/>
      <c r="BB101" s="559"/>
      <c r="BC101" s="559"/>
      <c r="BD101" s="560"/>
      <c r="BE101" s="559"/>
      <c r="BF101" s="575"/>
      <c r="BG101" s="575"/>
      <c r="BH101" s="572">
        <f>AY101</f>
        <v>0</v>
      </c>
      <c r="BI101" s="555"/>
      <c r="BJ101" s="556"/>
      <c r="BK101" s="559"/>
      <c r="BL101" s="559"/>
      <c r="BM101" s="559"/>
      <c r="BN101" s="560"/>
      <c r="BO101" s="559"/>
      <c r="BP101" s="575"/>
      <c r="BQ101" s="575"/>
      <c r="BR101" s="572">
        <f>BI101</f>
        <v>0</v>
      </c>
      <c r="BS101" s="555">
        <v>44</v>
      </c>
      <c r="BT101" s="556"/>
      <c r="BU101" s="559"/>
      <c r="BV101" s="559"/>
      <c r="BW101" s="559">
        <f>BS101</f>
        <v>44</v>
      </c>
      <c r="BX101" s="560">
        <f>BW101-SUM(BY101:CA101)</f>
        <v>44</v>
      </c>
      <c r="BY101" s="559"/>
      <c r="BZ101" s="575"/>
      <c r="CA101" s="575"/>
      <c r="CB101" s="572">
        <f>BS101</f>
        <v>44</v>
      </c>
      <c r="CC101" s="555">
        <v>32</v>
      </c>
      <c r="CD101" s="556"/>
      <c r="CE101" s="559"/>
      <c r="CF101" s="559"/>
      <c r="CG101" s="559">
        <f>CC101</f>
        <v>32</v>
      </c>
      <c r="CH101" s="560">
        <f>CG101-SUM(CI101:CK101)</f>
        <v>32</v>
      </c>
      <c r="CI101" s="559"/>
      <c r="CJ101" s="575"/>
      <c r="CK101" s="575"/>
      <c r="CL101" s="572">
        <f>CC101</f>
        <v>32</v>
      </c>
      <c r="CM101" s="555">
        <v>14</v>
      </c>
      <c r="CN101" s="556"/>
      <c r="CO101" s="559"/>
      <c r="CP101" s="559"/>
      <c r="CQ101" s="559">
        <f>CM101</f>
        <v>14</v>
      </c>
      <c r="CR101" s="560">
        <f>CQ101-SUM(CS101:CU101)</f>
        <v>8</v>
      </c>
      <c r="CS101" s="559"/>
      <c r="CT101" s="575"/>
      <c r="CU101" s="575">
        <v>6</v>
      </c>
      <c r="CV101" s="572">
        <f>CM101</f>
        <v>14</v>
      </c>
      <c r="CW101" s="576"/>
      <c r="CX101" s="576"/>
      <c r="CY101" s="555">
        <f>I101-CZ101-DA101</f>
        <v>75</v>
      </c>
      <c r="CZ101" s="559">
        <v>15</v>
      </c>
      <c r="DA101" s="512"/>
      <c r="DB101" s="234">
        <f t="shared" si="53"/>
        <v>90</v>
      </c>
      <c r="DC101" s="305">
        <v>75</v>
      </c>
      <c r="DD101" s="240">
        <f t="shared" si="54"/>
        <v>15</v>
      </c>
      <c r="DE101" s="310">
        <f t="shared" si="66"/>
        <v>0</v>
      </c>
    </row>
    <row r="102" spans="2:109" ht="25.5">
      <c r="B102" s="656" t="s">
        <v>68</v>
      </c>
      <c r="C102" s="657" t="s">
        <v>332</v>
      </c>
      <c r="D102" s="577"/>
      <c r="E102" s="578" t="s">
        <v>126</v>
      </c>
      <c r="F102" s="578"/>
      <c r="G102" s="768"/>
      <c r="H102" s="576"/>
      <c r="I102" s="555">
        <f>U102+AE102+AO102+AY102+BI102+BS102+CC102+CM102</f>
        <v>108</v>
      </c>
      <c r="J102" s="556"/>
      <c r="K102" s="556"/>
      <c r="L102" s="571"/>
      <c r="M102" s="770"/>
      <c r="N102" s="555"/>
      <c r="O102" s="559"/>
      <c r="P102" s="559"/>
      <c r="Q102" s="559"/>
      <c r="R102" s="559">
        <f>AC102+AM102+AW102+BG102+BQ102+CA102+CK102+CU102</f>
        <v>6</v>
      </c>
      <c r="S102" s="559">
        <f>Z102+AJ102+AT102+BD102+BN102+BX102+CH102+CR102</f>
        <v>102</v>
      </c>
      <c r="T102" s="724"/>
      <c r="U102" s="717"/>
      <c r="V102" s="718"/>
      <c r="W102" s="559"/>
      <c r="X102" s="559"/>
      <c r="Y102" s="559"/>
      <c r="Z102" s="559"/>
      <c r="AA102" s="559"/>
      <c r="AB102" s="575"/>
      <c r="AC102" s="575"/>
      <c r="AD102" s="572"/>
      <c r="AE102" s="555"/>
      <c r="AF102" s="556"/>
      <c r="AG102" s="559"/>
      <c r="AH102" s="559"/>
      <c r="AI102" s="559"/>
      <c r="AJ102" s="559"/>
      <c r="AK102" s="559"/>
      <c r="AL102" s="575"/>
      <c r="AM102" s="575"/>
      <c r="AN102" s="572"/>
      <c r="AO102" s="555"/>
      <c r="AP102" s="556"/>
      <c r="AQ102" s="559"/>
      <c r="AR102" s="559"/>
      <c r="AS102" s="559"/>
      <c r="AT102" s="559"/>
      <c r="AU102" s="559"/>
      <c r="AV102" s="575"/>
      <c r="AW102" s="575"/>
      <c r="AX102" s="572"/>
      <c r="AY102" s="555"/>
      <c r="AZ102" s="556"/>
      <c r="BA102" s="559"/>
      <c r="BB102" s="559"/>
      <c r="BC102" s="559"/>
      <c r="BD102" s="560"/>
      <c r="BE102" s="559"/>
      <c r="BF102" s="575"/>
      <c r="BG102" s="575"/>
      <c r="BH102" s="572">
        <f>AY102</f>
        <v>0</v>
      </c>
      <c r="BI102" s="555"/>
      <c r="BJ102" s="556"/>
      <c r="BK102" s="559"/>
      <c r="BL102" s="559"/>
      <c r="BM102" s="559"/>
      <c r="BN102" s="560"/>
      <c r="BO102" s="559"/>
      <c r="BP102" s="575"/>
      <c r="BQ102" s="575"/>
      <c r="BR102" s="572">
        <f>BI102</f>
        <v>0</v>
      </c>
      <c r="BS102" s="555"/>
      <c r="BT102" s="556"/>
      <c r="BU102" s="559"/>
      <c r="BV102" s="559"/>
      <c r="BW102" s="559"/>
      <c r="BX102" s="560"/>
      <c r="BY102" s="559"/>
      <c r="BZ102" s="575"/>
      <c r="CA102" s="575"/>
      <c r="CB102" s="572">
        <f>BS102</f>
        <v>0</v>
      </c>
      <c r="CC102" s="555"/>
      <c r="CD102" s="556"/>
      <c r="CE102" s="559"/>
      <c r="CF102" s="559"/>
      <c r="CG102" s="559"/>
      <c r="CH102" s="560"/>
      <c r="CI102" s="559"/>
      <c r="CJ102" s="575"/>
      <c r="CK102" s="575"/>
      <c r="CL102" s="572"/>
      <c r="CM102" s="555">
        <v>108</v>
      </c>
      <c r="CN102" s="556"/>
      <c r="CO102" s="559"/>
      <c r="CP102" s="559"/>
      <c r="CQ102" s="559">
        <f>CM102</f>
        <v>108</v>
      </c>
      <c r="CR102" s="560">
        <f>CQ102-SUM(CS102:CU102)</f>
        <v>102</v>
      </c>
      <c r="CS102" s="559"/>
      <c r="CT102" s="575"/>
      <c r="CU102" s="575">
        <v>6</v>
      </c>
      <c r="CV102" s="572">
        <f>CM102</f>
        <v>108</v>
      </c>
      <c r="CW102" s="576"/>
      <c r="CX102" s="576"/>
      <c r="CY102" s="555">
        <f>I102-CZ102-DA102</f>
        <v>100</v>
      </c>
      <c r="CZ102" s="559">
        <v>8</v>
      </c>
      <c r="DA102" s="512"/>
      <c r="DB102" s="234">
        <f t="shared" si="53"/>
        <v>108</v>
      </c>
      <c r="DC102" s="304">
        <v>100</v>
      </c>
      <c r="DD102" s="240">
        <f t="shared" si="54"/>
        <v>8</v>
      </c>
      <c r="DE102" s="310">
        <f t="shared" si="66"/>
        <v>0</v>
      </c>
    </row>
    <row r="103" spans="1:109" s="125" customFormat="1" ht="12.75">
      <c r="A103" s="103"/>
      <c r="B103" s="656"/>
      <c r="C103" s="771"/>
      <c r="D103" s="772"/>
      <c r="E103" s="578"/>
      <c r="F103" s="578"/>
      <c r="G103" s="768"/>
      <c r="H103" s="576"/>
      <c r="I103" s="555"/>
      <c r="J103" s="556"/>
      <c r="K103" s="556"/>
      <c r="L103" s="557"/>
      <c r="M103" s="671"/>
      <c r="N103" s="574"/>
      <c r="O103" s="559"/>
      <c r="P103" s="559"/>
      <c r="Q103" s="559"/>
      <c r="R103" s="559"/>
      <c r="S103" s="559"/>
      <c r="T103" s="724"/>
      <c r="U103" s="555"/>
      <c r="V103" s="556"/>
      <c r="W103" s="559"/>
      <c r="X103" s="559"/>
      <c r="Y103" s="559"/>
      <c r="Z103" s="559"/>
      <c r="AA103" s="559"/>
      <c r="AB103" s="575"/>
      <c r="AC103" s="575"/>
      <c r="AD103" s="572"/>
      <c r="AE103" s="555"/>
      <c r="AF103" s="556"/>
      <c r="AG103" s="559"/>
      <c r="AH103" s="559"/>
      <c r="AI103" s="559"/>
      <c r="AJ103" s="559"/>
      <c r="AK103" s="559"/>
      <c r="AL103" s="575"/>
      <c r="AM103" s="575"/>
      <c r="AN103" s="572"/>
      <c r="AO103" s="555"/>
      <c r="AP103" s="556"/>
      <c r="AQ103" s="559"/>
      <c r="AR103" s="559"/>
      <c r="AS103" s="559"/>
      <c r="AT103" s="559"/>
      <c r="AU103" s="559"/>
      <c r="AV103" s="575"/>
      <c r="AW103" s="575"/>
      <c r="AX103" s="572"/>
      <c r="AY103" s="555"/>
      <c r="AZ103" s="556"/>
      <c r="BA103" s="559"/>
      <c r="BB103" s="559"/>
      <c r="BC103" s="559"/>
      <c r="BD103" s="559"/>
      <c r="BE103" s="559"/>
      <c r="BF103" s="575"/>
      <c r="BG103" s="575"/>
      <c r="BH103" s="572"/>
      <c r="BI103" s="555"/>
      <c r="BJ103" s="556"/>
      <c r="BK103" s="559"/>
      <c r="BL103" s="559"/>
      <c r="BM103" s="559"/>
      <c r="BN103" s="559"/>
      <c r="BO103" s="559"/>
      <c r="BP103" s="575"/>
      <c r="BQ103" s="575"/>
      <c r="BR103" s="572"/>
      <c r="BS103" s="555"/>
      <c r="BT103" s="556"/>
      <c r="BU103" s="559"/>
      <c r="BV103" s="559"/>
      <c r="BW103" s="559"/>
      <c r="BX103" s="559"/>
      <c r="BY103" s="559"/>
      <c r="BZ103" s="575"/>
      <c r="CA103" s="575"/>
      <c r="CB103" s="572"/>
      <c r="CC103" s="555"/>
      <c r="CD103" s="556"/>
      <c r="CE103" s="559"/>
      <c r="CF103" s="559"/>
      <c r="CG103" s="559"/>
      <c r="CH103" s="559"/>
      <c r="CI103" s="559"/>
      <c r="CJ103" s="575"/>
      <c r="CK103" s="575"/>
      <c r="CL103" s="572"/>
      <c r="CM103" s="555"/>
      <c r="CN103" s="556"/>
      <c r="CO103" s="559"/>
      <c r="CP103" s="559"/>
      <c r="CQ103" s="559"/>
      <c r="CR103" s="559"/>
      <c r="CS103" s="559"/>
      <c r="CT103" s="575"/>
      <c r="CU103" s="575"/>
      <c r="CV103" s="572"/>
      <c r="CW103" s="576"/>
      <c r="CX103" s="576"/>
      <c r="CY103" s="653"/>
      <c r="CZ103" s="559"/>
      <c r="DA103" s="512"/>
      <c r="DB103" s="234"/>
      <c r="DC103" s="87"/>
      <c r="DD103" s="75"/>
      <c r="DE103" s="239"/>
    </row>
    <row r="104" spans="2:109" ht="38.25">
      <c r="B104" s="674" t="s">
        <v>69</v>
      </c>
      <c r="C104" s="773" t="s">
        <v>333</v>
      </c>
      <c r="D104" s="577" t="s">
        <v>79</v>
      </c>
      <c r="E104" s="578"/>
      <c r="F104" s="578"/>
      <c r="G104" s="774"/>
      <c r="H104" s="775"/>
      <c r="I104" s="776">
        <f>SUM(I105:I113)</f>
        <v>342</v>
      </c>
      <c r="J104" s="777">
        <f>SUM(J105:J113)</f>
        <v>20</v>
      </c>
      <c r="K104" s="778"/>
      <c r="L104" s="779"/>
      <c r="M104" s="650">
        <f aca="true" t="shared" si="67" ref="M104:M110">V104+AF104+AP104+AZ104+BJ104+BT104+CD104+CN104</f>
        <v>18</v>
      </c>
      <c r="N104" s="776">
        <f aca="true" t="shared" si="68" ref="N104:S104">SUM(N105:N113)</f>
        <v>142</v>
      </c>
      <c r="O104" s="777">
        <f t="shared" si="68"/>
        <v>80</v>
      </c>
      <c r="P104" s="777">
        <f t="shared" si="68"/>
        <v>62</v>
      </c>
      <c r="Q104" s="777">
        <f t="shared" si="68"/>
        <v>0</v>
      </c>
      <c r="R104" s="777">
        <f t="shared" si="68"/>
        <v>12</v>
      </c>
      <c r="S104" s="777">
        <f t="shared" si="68"/>
        <v>168</v>
      </c>
      <c r="T104" s="651">
        <f>X104+AH104+AR104+BB104+BL104+BV104+CF104+CP104</f>
        <v>18</v>
      </c>
      <c r="U104" s="776"/>
      <c r="V104" s="778"/>
      <c r="W104" s="780"/>
      <c r="X104" s="780"/>
      <c r="Y104" s="559"/>
      <c r="Z104" s="559"/>
      <c r="AA104" s="559"/>
      <c r="AB104" s="575"/>
      <c r="AC104" s="575"/>
      <c r="AD104" s="572"/>
      <c r="AE104" s="555"/>
      <c r="AF104" s="556"/>
      <c r="AG104" s="559"/>
      <c r="AH104" s="559"/>
      <c r="AI104" s="559"/>
      <c r="AJ104" s="559"/>
      <c r="AK104" s="559"/>
      <c r="AL104" s="575"/>
      <c r="AM104" s="575"/>
      <c r="AN104" s="572"/>
      <c r="AO104" s="781"/>
      <c r="AP104" s="782"/>
      <c r="AQ104" s="780"/>
      <c r="AR104" s="780"/>
      <c r="AS104" s="559"/>
      <c r="AT104" s="559"/>
      <c r="AU104" s="559"/>
      <c r="AV104" s="575"/>
      <c r="AW104" s="575"/>
      <c r="AX104" s="572"/>
      <c r="AY104" s="555"/>
      <c r="AZ104" s="556"/>
      <c r="BA104" s="559"/>
      <c r="BB104" s="559"/>
      <c r="BC104" s="559"/>
      <c r="BD104" s="559"/>
      <c r="BE104" s="559"/>
      <c r="BF104" s="575"/>
      <c r="BG104" s="575"/>
      <c r="BH104" s="572"/>
      <c r="BI104" s="781"/>
      <c r="BJ104" s="782">
        <v>18</v>
      </c>
      <c r="BK104" s="780"/>
      <c r="BL104" s="780">
        <v>18</v>
      </c>
      <c r="BM104" s="559"/>
      <c r="BN104" s="559"/>
      <c r="BO104" s="559"/>
      <c r="BP104" s="575"/>
      <c r="BQ104" s="575"/>
      <c r="BR104" s="572"/>
      <c r="BS104" s="555"/>
      <c r="BT104" s="556"/>
      <c r="BU104" s="559"/>
      <c r="BV104" s="559"/>
      <c r="BW104" s="559"/>
      <c r="BX104" s="559"/>
      <c r="BY104" s="559"/>
      <c r="BZ104" s="575"/>
      <c r="CA104" s="575"/>
      <c r="CB104" s="572"/>
      <c r="CC104" s="555"/>
      <c r="CD104" s="556"/>
      <c r="CE104" s="559"/>
      <c r="CF104" s="559"/>
      <c r="CG104" s="559"/>
      <c r="CH104" s="559"/>
      <c r="CI104" s="559"/>
      <c r="CJ104" s="575"/>
      <c r="CK104" s="575"/>
      <c r="CL104" s="572"/>
      <c r="CM104" s="555"/>
      <c r="CN104" s="556"/>
      <c r="CO104" s="559"/>
      <c r="CP104" s="559"/>
      <c r="CQ104" s="559"/>
      <c r="CR104" s="559"/>
      <c r="CS104" s="559"/>
      <c r="CT104" s="575"/>
      <c r="CU104" s="575"/>
      <c r="CV104" s="572"/>
      <c r="CW104" s="576"/>
      <c r="CX104" s="576"/>
      <c r="CY104" s="653"/>
      <c r="CZ104" s="783"/>
      <c r="DA104" s="784"/>
      <c r="DB104" s="472">
        <f t="shared" si="53"/>
        <v>342</v>
      </c>
      <c r="DC104" s="300">
        <v>317</v>
      </c>
      <c r="DD104" s="126">
        <f t="shared" si="54"/>
        <v>25</v>
      </c>
      <c r="DE104" s="239"/>
    </row>
    <row r="105" spans="2:109" ht="25.5">
      <c r="B105" s="656" t="s">
        <v>70</v>
      </c>
      <c r="C105" s="657" t="s">
        <v>334</v>
      </c>
      <c r="D105" s="577" t="s">
        <v>88</v>
      </c>
      <c r="E105" s="578"/>
      <c r="F105" s="578"/>
      <c r="G105" s="768"/>
      <c r="H105" s="576"/>
      <c r="I105" s="555">
        <f aca="true" t="shared" si="69" ref="I105:I110">N105+J105+S105</f>
        <v>82</v>
      </c>
      <c r="J105" s="556">
        <f aca="true" t="shared" si="70" ref="J105:J110">W105+AG105+AQ105+BA105+BK105+BU105+CE105+CO105</f>
        <v>10</v>
      </c>
      <c r="K105" s="556"/>
      <c r="L105" s="571"/>
      <c r="M105" s="650">
        <f t="shared" si="67"/>
        <v>0</v>
      </c>
      <c r="N105" s="555">
        <f aca="true" t="shared" si="71" ref="N105:R110">Y105+AI105+AS105+BC105+BM105+BW105+CG105+CQ105</f>
        <v>72</v>
      </c>
      <c r="O105" s="559">
        <f t="shared" si="71"/>
        <v>40</v>
      </c>
      <c r="P105" s="559">
        <f t="shared" si="71"/>
        <v>32</v>
      </c>
      <c r="Q105" s="559">
        <f t="shared" si="71"/>
        <v>0</v>
      </c>
      <c r="R105" s="559">
        <f t="shared" si="71"/>
        <v>0</v>
      </c>
      <c r="S105" s="559"/>
      <c r="T105" s="651">
        <f>X105+AH105+AR105+BB105+BL105+BV105+CF105+CP105</f>
        <v>0</v>
      </c>
      <c r="U105" s="717"/>
      <c r="V105" s="718"/>
      <c r="W105" s="559"/>
      <c r="X105" s="559"/>
      <c r="Y105" s="559"/>
      <c r="Z105" s="560"/>
      <c r="AA105" s="559"/>
      <c r="AB105" s="575"/>
      <c r="AC105" s="575"/>
      <c r="AD105" s="572"/>
      <c r="AE105" s="555"/>
      <c r="AF105" s="556"/>
      <c r="AG105" s="559"/>
      <c r="AH105" s="559"/>
      <c r="AI105" s="559"/>
      <c r="AJ105" s="560"/>
      <c r="AK105" s="559"/>
      <c r="AL105" s="575"/>
      <c r="AM105" s="575"/>
      <c r="AN105" s="572"/>
      <c r="AO105" s="555"/>
      <c r="AP105" s="556"/>
      <c r="AQ105" s="559"/>
      <c r="AR105" s="559"/>
      <c r="AS105" s="559"/>
      <c r="AT105" s="560"/>
      <c r="AU105" s="559"/>
      <c r="AV105" s="575"/>
      <c r="AW105" s="575"/>
      <c r="AX105" s="572"/>
      <c r="AY105" s="574">
        <v>82</v>
      </c>
      <c r="AZ105" s="563"/>
      <c r="BA105" s="559">
        <f>AY105-BC105</f>
        <v>10</v>
      </c>
      <c r="BB105" s="559"/>
      <c r="BC105" s="559">
        <f>ROUND(0.88*AY105,0)</f>
        <v>72</v>
      </c>
      <c r="BD105" s="560">
        <f>BC105-SUM(BE105:BG105)</f>
        <v>40</v>
      </c>
      <c r="BE105" s="559">
        <v>32</v>
      </c>
      <c r="BF105" s="575"/>
      <c r="BG105" s="575"/>
      <c r="BH105" s="572"/>
      <c r="BI105" s="574"/>
      <c r="BJ105" s="563"/>
      <c r="BK105" s="559"/>
      <c r="BL105" s="559"/>
      <c r="BM105" s="559"/>
      <c r="BN105" s="560"/>
      <c r="BO105" s="559"/>
      <c r="BP105" s="575"/>
      <c r="BQ105" s="575"/>
      <c r="BR105" s="572"/>
      <c r="BS105" s="555"/>
      <c r="BT105" s="556"/>
      <c r="BU105" s="559"/>
      <c r="BV105" s="559"/>
      <c r="BW105" s="559"/>
      <c r="BX105" s="560"/>
      <c r="BY105" s="559"/>
      <c r="BZ105" s="575"/>
      <c r="CA105" s="575"/>
      <c r="CB105" s="572"/>
      <c r="CC105" s="574"/>
      <c r="CD105" s="563"/>
      <c r="CE105" s="559"/>
      <c r="CF105" s="559"/>
      <c r="CG105" s="559"/>
      <c r="CH105" s="560"/>
      <c r="CI105" s="559"/>
      <c r="CJ105" s="575"/>
      <c r="CK105" s="575"/>
      <c r="CL105" s="572"/>
      <c r="CM105" s="555"/>
      <c r="CN105" s="556"/>
      <c r="CO105" s="559"/>
      <c r="CP105" s="559"/>
      <c r="CQ105" s="559"/>
      <c r="CR105" s="560"/>
      <c r="CS105" s="559"/>
      <c r="CT105" s="575"/>
      <c r="CU105" s="575"/>
      <c r="CV105" s="572"/>
      <c r="CW105" s="576"/>
      <c r="CX105" s="576"/>
      <c r="CY105" s="653">
        <f>I105-CZ105-DA105</f>
        <v>72</v>
      </c>
      <c r="CZ105" s="559">
        <v>10</v>
      </c>
      <c r="DA105" s="512"/>
      <c r="DB105" s="234">
        <f t="shared" si="53"/>
        <v>82</v>
      </c>
      <c r="DC105" s="305">
        <v>72</v>
      </c>
      <c r="DD105" s="240">
        <f t="shared" si="54"/>
        <v>10</v>
      </c>
      <c r="DE105" s="310">
        <f aca="true" t="shared" si="72" ref="DE105:DE112">CZ105+DA105-DD105</f>
        <v>0</v>
      </c>
    </row>
    <row r="106" spans="2:109" ht="38.25">
      <c r="B106" s="656" t="s">
        <v>145</v>
      </c>
      <c r="C106" s="657" t="s">
        <v>335</v>
      </c>
      <c r="D106" s="577" t="s">
        <v>79</v>
      </c>
      <c r="E106" s="578"/>
      <c r="F106" s="578"/>
      <c r="G106" s="768"/>
      <c r="H106" s="576"/>
      <c r="I106" s="555">
        <f t="shared" si="69"/>
        <v>80</v>
      </c>
      <c r="J106" s="556">
        <f t="shared" si="70"/>
        <v>10</v>
      </c>
      <c r="K106" s="556"/>
      <c r="L106" s="571"/>
      <c r="M106" s="650">
        <f t="shared" si="67"/>
        <v>0</v>
      </c>
      <c r="N106" s="555">
        <f t="shared" si="71"/>
        <v>70</v>
      </c>
      <c r="O106" s="559">
        <f t="shared" si="71"/>
        <v>40</v>
      </c>
      <c r="P106" s="559">
        <f t="shared" si="71"/>
        <v>30</v>
      </c>
      <c r="Q106" s="559">
        <f t="shared" si="71"/>
        <v>0</v>
      </c>
      <c r="R106" s="559">
        <f t="shared" si="71"/>
        <v>0</v>
      </c>
      <c r="S106" s="559"/>
      <c r="T106" s="651"/>
      <c r="U106" s="717"/>
      <c r="V106" s="718"/>
      <c r="W106" s="559"/>
      <c r="X106" s="559"/>
      <c r="Y106" s="559"/>
      <c r="Z106" s="560"/>
      <c r="AA106" s="559"/>
      <c r="AB106" s="575"/>
      <c r="AC106" s="575"/>
      <c r="AD106" s="572"/>
      <c r="AE106" s="555"/>
      <c r="AF106" s="556"/>
      <c r="AG106" s="559"/>
      <c r="AH106" s="559"/>
      <c r="AI106" s="559"/>
      <c r="AJ106" s="560"/>
      <c r="AK106" s="559"/>
      <c r="AL106" s="575"/>
      <c r="AM106" s="575"/>
      <c r="AN106" s="572"/>
      <c r="AO106" s="555"/>
      <c r="AP106" s="556"/>
      <c r="AQ106" s="559"/>
      <c r="AR106" s="559"/>
      <c r="AS106" s="559"/>
      <c r="AT106" s="560"/>
      <c r="AU106" s="559"/>
      <c r="AV106" s="575"/>
      <c r="AW106" s="575"/>
      <c r="AX106" s="572"/>
      <c r="AY106" s="555"/>
      <c r="AZ106" s="556"/>
      <c r="BA106" s="559"/>
      <c r="BB106" s="559"/>
      <c r="BC106" s="559"/>
      <c r="BD106" s="560"/>
      <c r="BE106" s="559"/>
      <c r="BF106" s="575"/>
      <c r="BG106" s="575"/>
      <c r="BH106" s="572"/>
      <c r="BI106" s="574">
        <v>80</v>
      </c>
      <c r="BJ106" s="563"/>
      <c r="BK106" s="559">
        <f>BI106-BM106</f>
        <v>10</v>
      </c>
      <c r="BL106" s="559"/>
      <c r="BM106" s="559">
        <f>ROUND(0.88*BI106,0)</f>
        <v>70</v>
      </c>
      <c r="BN106" s="560">
        <f>BM106-SUM(BO106:BQ106)</f>
        <v>40</v>
      </c>
      <c r="BO106" s="559">
        <v>30</v>
      </c>
      <c r="BP106" s="575"/>
      <c r="BQ106" s="575"/>
      <c r="BR106" s="572"/>
      <c r="BS106" s="555"/>
      <c r="BT106" s="556"/>
      <c r="BU106" s="559"/>
      <c r="BV106" s="559"/>
      <c r="BW106" s="559"/>
      <c r="BX106" s="560"/>
      <c r="BY106" s="559"/>
      <c r="BZ106" s="575"/>
      <c r="CA106" s="575"/>
      <c r="CB106" s="572"/>
      <c r="CC106" s="574"/>
      <c r="CD106" s="563"/>
      <c r="CE106" s="559"/>
      <c r="CF106" s="559"/>
      <c r="CG106" s="559"/>
      <c r="CH106" s="560"/>
      <c r="CI106" s="559"/>
      <c r="CJ106" s="575"/>
      <c r="CK106" s="575"/>
      <c r="CL106" s="572"/>
      <c r="CM106" s="555"/>
      <c r="CN106" s="556"/>
      <c r="CO106" s="559"/>
      <c r="CP106" s="559"/>
      <c r="CQ106" s="559"/>
      <c r="CR106" s="560"/>
      <c r="CS106" s="559"/>
      <c r="CT106" s="575"/>
      <c r="CU106" s="575"/>
      <c r="CV106" s="572"/>
      <c r="CW106" s="576"/>
      <c r="CX106" s="576"/>
      <c r="CY106" s="653">
        <f>I106-CZ106-DA106</f>
        <v>70</v>
      </c>
      <c r="CZ106" s="559">
        <v>10</v>
      </c>
      <c r="DA106" s="512"/>
      <c r="DB106" s="234">
        <f t="shared" si="53"/>
        <v>80</v>
      </c>
      <c r="DC106" s="305">
        <v>70</v>
      </c>
      <c r="DD106" s="240">
        <f>DB106-DC106</f>
        <v>10</v>
      </c>
      <c r="DE106" s="310">
        <f t="shared" si="72"/>
        <v>0</v>
      </c>
    </row>
    <row r="107" spans="2:109" ht="12.75" hidden="1">
      <c r="B107" s="656" t="s">
        <v>336</v>
      </c>
      <c r="C107" s="657"/>
      <c r="D107" s="577"/>
      <c r="E107" s="578"/>
      <c r="F107" s="578"/>
      <c r="G107" s="768"/>
      <c r="H107" s="576"/>
      <c r="I107" s="555">
        <f t="shared" si="69"/>
        <v>0</v>
      </c>
      <c r="J107" s="556">
        <f t="shared" si="70"/>
        <v>0</v>
      </c>
      <c r="K107" s="556"/>
      <c r="L107" s="571"/>
      <c r="M107" s="650">
        <f t="shared" si="67"/>
        <v>0</v>
      </c>
      <c r="N107" s="555">
        <f t="shared" si="71"/>
        <v>0</v>
      </c>
      <c r="O107" s="559">
        <f t="shared" si="71"/>
        <v>0</v>
      </c>
      <c r="P107" s="559">
        <f t="shared" si="71"/>
        <v>0</v>
      </c>
      <c r="Q107" s="559">
        <f t="shared" si="71"/>
        <v>0</v>
      </c>
      <c r="R107" s="559">
        <f t="shared" si="71"/>
        <v>0</v>
      </c>
      <c r="S107" s="559"/>
      <c r="T107" s="651"/>
      <c r="U107" s="717"/>
      <c r="V107" s="718"/>
      <c r="W107" s="559"/>
      <c r="X107" s="559"/>
      <c r="Y107" s="559"/>
      <c r="Z107" s="560"/>
      <c r="AA107" s="559"/>
      <c r="AB107" s="575"/>
      <c r="AC107" s="575"/>
      <c r="AD107" s="572"/>
      <c r="AE107" s="555"/>
      <c r="AF107" s="556"/>
      <c r="AG107" s="559"/>
      <c r="AH107" s="559"/>
      <c r="AI107" s="559"/>
      <c r="AJ107" s="560"/>
      <c r="AK107" s="559"/>
      <c r="AL107" s="575"/>
      <c r="AM107" s="575"/>
      <c r="AN107" s="572"/>
      <c r="AO107" s="555"/>
      <c r="AP107" s="556"/>
      <c r="AQ107" s="559"/>
      <c r="AR107" s="559"/>
      <c r="AS107" s="559"/>
      <c r="AT107" s="560"/>
      <c r="AU107" s="559"/>
      <c r="AV107" s="575"/>
      <c r="AW107" s="575"/>
      <c r="AX107" s="572"/>
      <c r="AY107" s="555"/>
      <c r="AZ107" s="556"/>
      <c r="BA107" s="559"/>
      <c r="BB107" s="559"/>
      <c r="BC107" s="559"/>
      <c r="BD107" s="560"/>
      <c r="BE107" s="559"/>
      <c r="BF107" s="575"/>
      <c r="BG107" s="575"/>
      <c r="BH107" s="572"/>
      <c r="BI107" s="574"/>
      <c r="BJ107" s="563"/>
      <c r="BK107" s="559"/>
      <c r="BL107" s="559"/>
      <c r="BM107" s="559"/>
      <c r="BN107" s="560"/>
      <c r="BO107" s="559"/>
      <c r="BP107" s="575"/>
      <c r="BQ107" s="575"/>
      <c r="BR107" s="572"/>
      <c r="BS107" s="555"/>
      <c r="BT107" s="556"/>
      <c r="BU107" s="559"/>
      <c r="BV107" s="559"/>
      <c r="BW107" s="559"/>
      <c r="BX107" s="560"/>
      <c r="BY107" s="559"/>
      <c r="BZ107" s="575"/>
      <c r="CA107" s="575"/>
      <c r="CB107" s="572"/>
      <c r="CC107" s="574"/>
      <c r="CD107" s="563"/>
      <c r="CE107" s="559"/>
      <c r="CF107" s="559"/>
      <c r="CG107" s="559"/>
      <c r="CH107" s="560"/>
      <c r="CI107" s="559"/>
      <c r="CJ107" s="575"/>
      <c r="CK107" s="575"/>
      <c r="CL107" s="572"/>
      <c r="CM107" s="555"/>
      <c r="CN107" s="556"/>
      <c r="CO107" s="559"/>
      <c r="CP107" s="559"/>
      <c r="CQ107" s="559"/>
      <c r="CR107" s="560"/>
      <c r="CS107" s="559"/>
      <c r="CT107" s="575"/>
      <c r="CU107" s="575"/>
      <c r="CV107" s="572"/>
      <c r="CW107" s="576"/>
      <c r="CX107" s="576"/>
      <c r="CY107" s="653"/>
      <c r="CZ107" s="559"/>
      <c r="DA107" s="512"/>
      <c r="DB107" s="234">
        <f t="shared" si="53"/>
        <v>0</v>
      </c>
      <c r="DC107" s="305">
        <v>0</v>
      </c>
      <c r="DD107" s="240">
        <f>DB107-DC107</f>
        <v>0</v>
      </c>
      <c r="DE107" s="310">
        <f t="shared" si="72"/>
        <v>0</v>
      </c>
    </row>
    <row r="108" spans="2:109" ht="12.75" hidden="1">
      <c r="B108" s="656" t="s">
        <v>337</v>
      </c>
      <c r="C108" s="657"/>
      <c r="D108" s="577"/>
      <c r="E108" s="578"/>
      <c r="F108" s="578"/>
      <c r="G108" s="768"/>
      <c r="H108" s="576"/>
      <c r="I108" s="555">
        <f t="shared" si="69"/>
        <v>0</v>
      </c>
      <c r="J108" s="556">
        <f t="shared" si="70"/>
        <v>0</v>
      </c>
      <c r="K108" s="556"/>
      <c r="L108" s="571"/>
      <c r="M108" s="650">
        <f t="shared" si="67"/>
        <v>0</v>
      </c>
      <c r="N108" s="555">
        <f t="shared" si="71"/>
        <v>0</v>
      </c>
      <c r="O108" s="559">
        <f t="shared" si="71"/>
        <v>0</v>
      </c>
      <c r="P108" s="559">
        <f t="shared" si="71"/>
        <v>0</v>
      </c>
      <c r="Q108" s="559">
        <f t="shared" si="71"/>
        <v>0</v>
      </c>
      <c r="R108" s="559">
        <f t="shared" si="71"/>
        <v>0</v>
      </c>
      <c r="S108" s="559"/>
      <c r="T108" s="651"/>
      <c r="U108" s="717"/>
      <c r="V108" s="718"/>
      <c r="W108" s="559"/>
      <c r="X108" s="559"/>
      <c r="Y108" s="559"/>
      <c r="Z108" s="560"/>
      <c r="AA108" s="559"/>
      <c r="AB108" s="575"/>
      <c r="AC108" s="575"/>
      <c r="AD108" s="572"/>
      <c r="AE108" s="555"/>
      <c r="AF108" s="556"/>
      <c r="AG108" s="559"/>
      <c r="AH108" s="559"/>
      <c r="AI108" s="559"/>
      <c r="AJ108" s="560"/>
      <c r="AK108" s="559"/>
      <c r="AL108" s="575"/>
      <c r="AM108" s="575"/>
      <c r="AN108" s="572"/>
      <c r="AO108" s="555"/>
      <c r="AP108" s="556"/>
      <c r="AQ108" s="559"/>
      <c r="AR108" s="559"/>
      <c r="AS108" s="559"/>
      <c r="AT108" s="560"/>
      <c r="AU108" s="559"/>
      <c r="AV108" s="575"/>
      <c r="AW108" s="575"/>
      <c r="AX108" s="572"/>
      <c r="AY108" s="555"/>
      <c r="AZ108" s="556"/>
      <c r="BA108" s="559"/>
      <c r="BB108" s="559"/>
      <c r="BC108" s="559"/>
      <c r="BD108" s="560"/>
      <c r="BE108" s="559"/>
      <c r="BF108" s="575"/>
      <c r="BG108" s="575"/>
      <c r="BH108" s="572"/>
      <c r="BI108" s="574"/>
      <c r="BJ108" s="563"/>
      <c r="BK108" s="559"/>
      <c r="BL108" s="559"/>
      <c r="BM108" s="559"/>
      <c r="BN108" s="560"/>
      <c r="BO108" s="559"/>
      <c r="BP108" s="575"/>
      <c r="BQ108" s="575"/>
      <c r="BR108" s="572"/>
      <c r="BS108" s="555"/>
      <c r="BT108" s="556"/>
      <c r="BU108" s="559"/>
      <c r="BV108" s="559"/>
      <c r="BW108" s="559"/>
      <c r="BX108" s="560"/>
      <c r="BY108" s="559"/>
      <c r="BZ108" s="575"/>
      <c r="CA108" s="575"/>
      <c r="CB108" s="572"/>
      <c r="CC108" s="574"/>
      <c r="CD108" s="563"/>
      <c r="CE108" s="559"/>
      <c r="CF108" s="559"/>
      <c r="CG108" s="559"/>
      <c r="CH108" s="560"/>
      <c r="CI108" s="559"/>
      <c r="CJ108" s="575"/>
      <c r="CK108" s="575"/>
      <c r="CL108" s="572"/>
      <c r="CM108" s="555"/>
      <c r="CN108" s="556"/>
      <c r="CO108" s="559"/>
      <c r="CP108" s="559"/>
      <c r="CQ108" s="559"/>
      <c r="CR108" s="560"/>
      <c r="CS108" s="559"/>
      <c r="CT108" s="575"/>
      <c r="CU108" s="575"/>
      <c r="CV108" s="572"/>
      <c r="CW108" s="576"/>
      <c r="CX108" s="576"/>
      <c r="CY108" s="653"/>
      <c r="CZ108" s="559"/>
      <c r="DA108" s="512"/>
      <c r="DB108" s="234">
        <f t="shared" si="53"/>
        <v>0</v>
      </c>
      <c r="DC108" s="305">
        <v>0</v>
      </c>
      <c r="DD108" s="240">
        <f>DB108-DC108</f>
        <v>0</v>
      </c>
      <c r="DE108" s="310">
        <f t="shared" si="72"/>
        <v>0</v>
      </c>
    </row>
    <row r="109" spans="2:109" ht="12.75" hidden="1">
      <c r="B109" s="656" t="s">
        <v>338</v>
      </c>
      <c r="C109" s="657"/>
      <c r="D109" s="577"/>
      <c r="E109" s="578"/>
      <c r="F109" s="578"/>
      <c r="G109" s="768"/>
      <c r="H109" s="576"/>
      <c r="I109" s="555">
        <f t="shared" si="69"/>
        <v>0</v>
      </c>
      <c r="J109" s="556">
        <f t="shared" si="70"/>
        <v>0</v>
      </c>
      <c r="K109" s="556"/>
      <c r="L109" s="571"/>
      <c r="M109" s="650">
        <f t="shared" si="67"/>
        <v>0</v>
      </c>
      <c r="N109" s="555">
        <f t="shared" si="71"/>
        <v>0</v>
      </c>
      <c r="O109" s="559">
        <f t="shared" si="71"/>
        <v>0</v>
      </c>
      <c r="P109" s="559">
        <f t="shared" si="71"/>
        <v>0</v>
      </c>
      <c r="Q109" s="559">
        <f t="shared" si="71"/>
        <v>0</v>
      </c>
      <c r="R109" s="559">
        <f t="shared" si="71"/>
        <v>0</v>
      </c>
      <c r="S109" s="559"/>
      <c r="T109" s="651"/>
      <c r="U109" s="717"/>
      <c r="V109" s="718"/>
      <c r="W109" s="559"/>
      <c r="X109" s="559"/>
      <c r="Y109" s="559"/>
      <c r="Z109" s="560"/>
      <c r="AA109" s="559"/>
      <c r="AB109" s="575"/>
      <c r="AC109" s="575"/>
      <c r="AD109" s="572"/>
      <c r="AE109" s="555"/>
      <c r="AF109" s="556"/>
      <c r="AG109" s="559"/>
      <c r="AH109" s="559"/>
      <c r="AI109" s="559"/>
      <c r="AJ109" s="560"/>
      <c r="AK109" s="559"/>
      <c r="AL109" s="575"/>
      <c r="AM109" s="575"/>
      <c r="AN109" s="572"/>
      <c r="AO109" s="555"/>
      <c r="AP109" s="556"/>
      <c r="AQ109" s="559"/>
      <c r="AR109" s="559"/>
      <c r="AS109" s="559"/>
      <c r="AT109" s="560"/>
      <c r="AU109" s="559"/>
      <c r="AV109" s="575"/>
      <c r="AW109" s="575"/>
      <c r="AX109" s="572"/>
      <c r="AY109" s="555"/>
      <c r="AZ109" s="556"/>
      <c r="BA109" s="559"/>
      <c r="BB109" s="559"/>
      <c r="BC109" s="559"/>
      <c r="BD109" s="560"/>
      <c r="BE109" s="559"/>
      <c r="BF109" s="575"/>
      <c r="BG109" s="575"/>
      <c r="BH109" s="572"/>
      <c r="BI109" s="574"/>
      <c r="BJ109" s="563"/>
      <c r="BK109" s="559"/>
      <c r="BL109" s="559"/>
      <c r="BM109" s="559"/>
      <c r="BN109" s="560"/>
      <c r="BO109" s="559"/>
      <c r="BP109" s="575"/>
      <c r="BQ109" s="575"/>
      <c r="BR109" s="572"/>
      <c r="BS109" s="555"/>
      <c r="BT109" s="556"/>
      <c r="BU109" s="559"/>
      <c r="BV109" s="559"/>
      <c r="BW109" s="559"/>
      <c r="BX109" s="560"/>
      <c r="BY109" s="559"/>
      <c r="BZ109" s="575"/>
      <c r="CA109" s="575"/>
      <c r="CB109" s="572"/>
      <c r="CC109" s="574"/>
      <c r="CD109" s="563"/>
      <c r="CE109" s="559"/>
      <c r="CF109" s="559"/>
      <c r="CG109" s="559"/>
      <c r="CH109" s="560"/>
      <c r="CI109" s="559"/>
      <c r="CJ109" s="575"/>
      <c r="CK109" s="575"/>
      <c r="CL109" s="572"/>
      <c r="CM109" s="555"/>
      <c r="CN109" s="556"/>
      <c r="CO109" s="559"/>
      <c r="CP109" s="559"/>
      <c r="CQ109" s="559"/>
      <c r="CR109" s="560"/>
      <c r="CS109" s="559"/>
      <c r="CT109" s="575"/>
      <c r="CU109" s="575"/>
      <c r="CV109" s="572"/>
      <c r="CW109" s="576"/>
      <c r="CX109" s="576"/>
      <c r="CY109" s="653"/>
      <c r="CZ109" s="559"/>
      <c r="DA109" s="512"/>
      <c r="DB109" s="234">
        <f t="shared" si="53"/>
        <v>0</v>
      </c>
      <c r="DC109" s="305">
        <v>0</v>
      </c>
      <c r="DD109" s="240">
        <f>DB109-DC109</f>
        <v>0</v>
      </c>
      <c r="DE109" s="310">
        <f t="shared" si="72"/>
        <v>0</v>
      </c>
    </row>
    <row r="110" spans="2:109" ht="12.75" hidden="1">
      <c r="B110" s="656" t="s">
        <v>339</v>
      </c>
      <c r="C110" s="657"/>
      <c r="D110" s="577"/>
      <c r="E110" s="578"/>
      <c r="F110" s="578"/>
      <c r="G110" s="768"/>
      <c r="H110" s="576"/>
      <c r="I110" s="555">
        <f t="shared" si="69"/>
        <v>0</v>
      </c>
      <c r="J110" s="556">
        <f t="shared" si="70"/>
        <v>0</v>
      </c>
      <c r="K110" s="556"/>
      <c r="L110" s="571"/>
      <c r="M110" s="650">
        <f t="shared" si="67"/>
        <v>0</v>
      </c>
      <c r="N110" s="555">
        <f t="shared" si="71"/>
        <v>0</v>
      </c>
      <c r="O110" s="559">
        <f t="shared" si="71"/>
        <v>0</v>
      </c>
      <c r="P110" s="559">
        <f t="shared" si="71"/>
        <v>0</v>
      </c>
      <c r="Q110" s="559">
        <f t="shared" si="71"/>
        <v>0</v>
      </c>
      <c r="R110" s="559">
        <f t="shared" si="71"/>
        <v>0</v>
      </c>
      <c r="S110" s="559"/>
      <c r="T110" s="651">
        <f>X110+AH110+AR110+BB110+BL110+BV110+CF110+CP110</f>
        <v>0</v>
      </c>
      <c r="U110" s="717"/>
      <c r="V110" s="718"/>
      <c r="W110" s="559"/>
      <c r="X110" s="559"/>
      <c r="Y110" s="559"/>
      <c r="Z110" s="560"/>
      <c r="AA110" s="559"/>
      <c r="AB110" s="575"/>
      <c r="AC110" s="575"/>
      <c r="AD110" s="572"/>
      <c r="AE110" s="555"/>
      <c r="AF110" s="556"/>
      <c r="AG110" s="559"/>
      <c r="AH110" s="559"/>
      <c r="AI110" s="559"/>
      <c r="AJ110" s="560"/>
      <c r="AK110" s="559"/>
      <c r="AL110" s="575"/>
      <c r="AM110" s="575"/>
      <c r="AN110" s="572"/>
      <c r="AO110" s="555"/>
      <c r="AP110" s="556"/>
      <c r="AQ110" s="559"/>
      <c r="AR110" s="559"/>
      <c r="AS110" s="559"/>
      <c r="AT110" s="560"/>
      <c r="AU110" s="559"/>
      <c r="AV110" s="575"/>
      <c r="AW110" s="575"/>
      <c r="AX110" s="572"/>
      <c r="AY110" s="555"/>
      <c r="AZ110" s="556"/>
      <c r="BA110" s="559"/>
      <c r="BB110" s="559"/>
      <c r="BC110" s="559"/>
      <c r="BD110" s="560"/>
      <c r="BE110" s="559"/>
      <c r="BF110" s="575"/>
      <c r="BG110" s="575"/>
      <c r="BH110" s="572"/>
      <c r="BI110" s="574"/>
      <c r="BJ110" s="563"/>
      <c r="BK110" s="559"/>
      <c r="BL110" s="559"/>
      <c r="BM110" s="559"/>
      <c r="BN110" s="560"/>
      <c r="BO110" s="559"/>
      <c r="BP110" s="575"/>
      <c r="BQ110" s="575"/>
      <c r="BR110" s="572"/>
      <c r="BS110" s="555"/>
      <c r="BT110" s="556"/>
      <c r="BU110" s="559"/>
      <c r="BV110" s="559"/>
      <c r="BW110" s="559"/>
      <c r="BX110" s="560"/>
      <c r="BY110" s="559"/>
      <c r="BZ110" s="575"/>
      <c r="CA110" s="575"/>
      <c r="CB110" s="572"/>
      <c r="CC110" s="574"/>
      <c r="CD110" s="563"/>
      <c r="CE110" s="559"/>
      <c r="CF110" s="559"/>
      <c r="CG110" s="559"/>
      <c r="CH110" s="560"/>
      <c r="CI110" s="559"/>
      <c r="CJ110" s="575"/>
      <c r="CK110" s="575"/>
      <c r="CL110" s="572"/>
      <c r="CM110" s="555"/>
      <c r="CN110" s="556"/>
      <c r="CO110" s="559"/>
      <c r="CP110" s="559"/>
      <c r="CQ110" s="559"/>
      <c r="CR110" s="560"/>
      <c r="CS110" s="559"/>
      <c r="CT110" s="575"/>
      <c r="CU110" s="575"/>
      <c r="CV110" s="572"/>
      <c r="CW110" s="576"/>
      <c r="CX110" s="576"/>
      <c r="CY110" s="653">
        <f>I110-CZ110-DA110</f>
        <v>0</v>
      </c>
      <c r="CZ110" s="559"/>
      <c r="DA110" s="512"/>
      <c r="DB110" s="234">
        <f t="shared" si="53"/>
        <v>0</v>
      </c>
      <c r="DC110" s="305">
        <v>0</v>
      </c>
      <c r="DD110" s="240">
        <f t="shared" si="54"/>
        <v>0</v>
      </c>
      <c r="DE110" s="310">
        <f t="shared" si="72"/>
        <v>0</v>
      </c>
    </row>
    <row r="111" spans="2:109" ht="51">
      <c r="B111" s="656" t="s">
        <v>71</v>
      </c>
      <c r="C111" s="657" t="s">
        <v>340</v>
      </c>
      <c r="D111" s="577"/>
      <c r="E111" s="551" t="s">
        <v>79</v>
      </c>
      <c r="F111" s="578"/>
      <c r="G111" s="768"/>
      <c r="H111" s="576"/>
      <c r="I111" s="555">
        <f>U111+AE111+AO111+AY111+BI111+BS111+CC111+CM111</f>
        <v>72</v>
      </c>
      <c r="J111" s="556"/>
      <c r="K111" s="556"/>
      <c r="L111" s="571"/>
      <c r="M111" s="770"/>
      <c r="N111" s="555"/>
      <c r="O111" s="559"/>
      <c r="P111" s="559"/>
      <c r="Q111" s="559"/>
      <c r="R111" s="559">
        <f>AC111+AM111+AW111+BG111+BQ111+CA111+CK111+CU111</f>
        <v>6</v>
      </c>
      <c r="S111" s="559">
        <f>Z111+AJ111+AT111+BD111+BN111+BX111+CH111+CR111</f>
        <v>66</v>
      </c>
      <c r="T111" s="724"/>
      <c r="U111" s="717"/>
      <c r="V111" s="718"/>
      <c r="W111" s="559"/>
      <c r="X111" s="559"/>
      <c r="Y111" s="559"/>
      <c r="Z111" s="559"/>
      <c r="AA111" s="559"/>
      <c r="AB111" s="575"/>
      <c r="AC111" s="575"/>
      <c r="AD111" s="572"/>
      <c r="AE111" s="555"/>
      <c r="AF111" s="556"/>
      <c r="AG111" s="559"/>
      <c r="AH111" s="559"/>
      <c r="AI111" s="559"/>
      <c r="AJ111" s="559"/>
      <c r="AK111" s="559"/>
      <c r="AL111" s="575"/>
      <c r="AM111" s="575"/>
      <c r="AN111" s="572"/>
      <c r="AO111" s="555"/>
      <c r="AP111" s="556"/>
      <c r="AQ111" s="559"/>
      <c r="AR111" s="559"/>
      <c r="AS111" s="559"/>
      <c r="AT111" s="559"/>
      <c r="AU111" s="559"/>
      <c r="AV111" s="575"/>
      <c r="AW111" s="575"/>
      <c r="AX111" s="572">
        <f>AO111</f>
        <v>0</v>
      </c>
      <c r="AY111" s="555">
        <v>46</v>
      </c>
      <c r="AZ111" s="556"/>
      <c r="BA111" s="559"/>
      <c r="BB111" s="559"/>
      <c r="BC111" s="559">
        <f>AY111</f>
        <v>46</v>
      </c>
      <c r="BD111" s="560">
        <f>BC111-SUM(BE111:BG111)</f>
        <v>46</v>
      </c>
      <c r="BE111" s="559"/>
      <c r="BF111" s="575"/>
      <c r="BG111" s="575"/>
      <c r="BH111" s="572">
        <f>AY111</f>
        <v>46</v>
      </c>
      <c r="BI111" s="555">
        <v>26</v>
      </c>
      <c r="BJ111" s="556"/>
      <c r="BK111" s="559"/>
      <c r="BL111" s="559"/>
      <c r="BM111" s="559">
        <f>BI111</f>
        <v>26</v>
      </c>
      <c r="BN111" s="560">
        <f>BM111-SUM(BO111:BQ111)</f>
        <v>20</v>
      </c>
      <c r="BO111" s="559"/>
      <c r="BP111" s="575"/>
      <c r="BQ111" s="575">
        <v>6</v>
      </c>
      <c r="BR111" s="572">
        <f>BI111</f>
        <v>26</v>
      </c>
      <c r="BS111" s="555"/>
      <c r="BT111" s="556"/>
      <c r="BU111" s="559"/>
      <c r="BV111" s="559"/>
      <c r="BW111" s="559"/>
      <c r="BX111" s="560"/>
      <c r="BY111" s="559"/>
      <c r="BZ111" s="575"/>
      <c r="CA111" s="575"/>
      <c r="CB111" s="572">
        <f>BS111</f>
        <v>0</v>
      </c>
      <c r="CC111" s="555"/>
      <c r="CD111" s="556"/>
      <c r="CE111" s="559"/>
      <c r="CF111" s="559"/>
      <c r="CG111" s="559"/>
      <c r="CH111" s="560"/>
      <c r="CI111" s="559"/>
      <c r="CJ111" s="575"/>
      <c r="CK111" s="575"/>
      <c r="CL111" s="572"/>
      <c r="CM111" s="555"/>
      <c r="CN111" s="556"/>
      <c r="CO111" s="559"/>
      <c r="CP111" s="559"/>
      <c r="CQ111" s="559"/>
      <c r="CR111" s="560"/>
      <c r="CS111" s="559"/>
      <c r="CT111" s="575"/>
      <c r="CU111" s="575"/>
      <c r="CV111" s="572">
        <f>CM111</f>
        <v>0</v>
      </c>
      <c r="CW111" s="576"/>
      <c r="CX111" s="576"/>
      <c r="CY111" s="555">
        <f>I111-CZ111-DA111</f>
        <v>72</v>
      </c>
      <c r="CZ111" s="559">
        <v>0</v>
      </c>
      <c r="DA111" s="512"/>
      <c r="DB111" s="234">
        <f t="shared" si="53"/>
        <v>72</v>
      </c>
      <c r="DC111" s="305">
        <v>75</v>
      </c>
      <c r="DD111" s="240">
        <f t="shared" si="54"/>
        <v>-3</v>
      </c>
      <c r="DE111" s="310">
        <f t="shared" si="72"/>
        <v>3</v>
      </c>
    </row>
    <row r="112" spans="2:109" ht="51">
      <c r="B112" s="656" t="s">
        <v>72</v>
      </c>
      <c r="C112" s="657" t="s">
        <v>341</v>
      </c>
      <c r="D112" s="577"/>
      <c r="E112" s="578" t="s">
        <v>79</v>
      </c>
      <c r="F112" s="578"/>
      <c r="G112" s="768"/>
      <c r="H112" s="576"/>
      <c r="I112" s="555">
        <f>U112+AE112+AO112+AY112+BI112+BS112+CC112+CM112</f>
        <v>108</v>
      </c>
      <c r="J112" s="556"/>
      <c r="K112" s="556"/>
      <c r="L112" s="571"/>
      <c r="M112" s="770"/>
      <c r="N112" s="555"/>
      <c r="O112" s="559"/>
      <c r="P112" s="559"/>
      <c r="Q112" s="559"/>
      <c r="R112" s="559">
        <f>AC112+AM112+AW112+BG112+BQ112+CA112+CK112+CU112</f>
        <v>6</v>
      </c>
      <c r="S112" s="559">
        <f>Z112+AJ112+AT112+BD112+BN112+BX112+CH112+CR112</f>
        <v>102</v>
      </c>
      <c r="T112" s="724"/>
      <c r="U112" s="717"/>
      <c r="V112" s="718"/>
      <c r="W112" s="559"/>
      <c r="X112" s="559"/>
      <c r="Y112" s="559"/>
      <c r="Z112" s="559"/>
      <c r="AA112" s="559"/>
      <c r="AB112" s="575"/>
      <c r="AC112" s="575"/>
      <c r="AD112" s="572"/>
      <c r="AE112" s="555"/>
      <c r="AF112" s="556"/>
      <c r="AG112" s="559"/>
      <c r="AH112" s="559"/>
      <c r="AI112" s="559"/>
      <c r="AJ112" s="559"/>
      <c r="AK112" s="559"/>
      <c r="AL112" s="575"/>
      <c r="AM112" s="575"/>
      <c r="AN112" s="572"/>
      <c r="AO112" s="555"/>
      <c r="AP112" s="556"/>
      <c r="AQ112" s="559"/>
      <c r="AR112" s="559"/>
      <c r="AS112" s="559"/>
      <c r="AT112" s="559"/>
      <c r="AU112" s="559"/>
      <c r="AV112" s="575"/>
      <c r="AW112" s="575"/>
      <c r="AX112" s="572">
        <f>AO112</f>
        <v>0</v>
      </c>
      <c r="AY112" s="555"/>
      <c r="AZ112" s="556"/>
      <c r="BA112" s="559"/>
      <c r="BB112" s="559"/>
      <c r="BC112" s="559"/>
      <c r="BD112" s="560"/>
      <c r="BE112" s="559"/>
      <c r="BF112" s="575"/>
      <c r="BG112" s="575"/>
      <c r="BH112" s="572">
        <f>AY112</f>
        <v>0</v>
      </c>
      <c r="BI112" s="555">
        <v>108</v>
      </c>
      <c r="BJ112" s="556"/>
      <c r="BK112" s="559"/>
      <c r="BL112" s="559"/>
      <c r="BM112" s="559">
        <f>BI112</f>
        <v>108</v>
      </c>
      <c r="BN112" s="560">
        <f>BM112-SUM(BO112:BQ112)</f>
        <v>102</v>
      </c>
      <c r="BO112" s="559"/>
      <c r="BP112" s="575"/>
      <c r="BQ112" s="575">
        <v>6</v>
      </c>
      <c r="BR112" s="572">
        <f>BI112</f>
        <v>108</v>
      </c>
      <c r="BS112" s="555"/>
      <c r="BT112" s="556"/>
      <c r="BU112" s="559"/>
      <c r="BV112" s="559"/>
      <c r="BW112" s="559"/>
      <c r="BX112" s="560"/>
      <c r="BY112" s="559"/>
      <c r="BZ112" s="575"/>
      <c r="CA112" s="575"/>
      <c r="CB112" s="572">
        <f>BS112</f>
        <v>0</v>
      </c>
      <c r="CC112" s="555"/>
      <c r="CD112" s="556"/>
      <c r="CE112" s="559"/>
      <c r="CF112" s="559"/>
      <c r="CG112" s="559"/>
      <c r="CH112" s="560"/>
      <c r="CI112" s="559"/>
      <c r="CJ112" s="575"/>
      <c r="CK112" s="575"/>
      <c r="CL112" s="572"/>
      <c r="CM112" s="555"/>
      <c r="CN112" s="556"/>
      <c r="CO112" s="559"/>
      <c r="CP112" s="559"/>
      <c r="CQ112" s="559"/>
      <c r="CR112" s="560"/>
      <c r="CS112" s="559"/>
      <c r="CT112" s="575"/>
      <c r="CU112" s="575"/>
      <c r="CV112" s="572">
        <f>CM112</f>
        <v>0</v>
      </c>
      <c r="CW112" s="576"/>
      <c r="CX112" s="576"/>
      <c r="CY112" s="555">
        <f>I112-CZ112-DA112</f>
        <v>103</v>
      </c>
      <c r="CZ112" s="559">
        <v>5</v>
      </c>
      <c r="DA112" s="512"/>
      <c r="DB112" s="234">
        <f t="shared" si="53"/>
        <v>108</v>
      </c>
      <c r="DC112" s="304">
        <v>100</v>
      </c>
      <c r="DD112" s="240">
        <f t="shared" si="54"/>
        <v>8</v>
      </c>
      <c r="DE112" s="310">
        <f t="shared" si="72"/>
        <v>-3</v>
      </c>
    </row>
    <row r="113" spans="1:109" s="125" customFormat="1" ht="12.75">
      <c r="A113" s="103"/>
      <c r="B113" s="656"/>
      <c r="C113" s="771"/>
      <c r="D113" s="772"/>
      <c r="E113" s="578"/>
      <c r="F113" s="578"/>
      <c r="G113" s="768"/>
      <c r="H113" s="576"/>
      <c r="I113" s="555"/>
      <c r="J113" s="556"/>
      <c r="K113" s="556"/>
      <c r="L113" s="557"/>
      <c r="M113" s="671"/>
      <c r="N113" s="574"/>
      <c r="O113" s="559"/>
      <c r="P113" s="559"/>
      <c r="Q113" s="559"/>
      <c r="R113" s="559"/>
      <c r="S113" s="559"/>
      <c r="T113" s="724"/>
      <c r="U113" s="555"/>
      <c r="V113" s="556"/>
      <c r="W113" s="559"/>
      <c r="X113" s="559"/>
      <c r="Y113" s="559"/>
      <c r="Z113" s="559"/>
      <c r="AA113" s="559"/>
      <c r="AB113" s="575"/>
      <c r="AC113" s="575"/>
      <c r="AD113" s="572"/>
      <c r="AE113" s="555"/>
      <c r="AF113" s="556"/>
      <c r="AG113" s="559"/>
      <c r="AH113" s="559"/>
      <c r="AI113" s="559"/>
      <c r="AJ113" s="559"/>
      <c r="AK113" s="559"/>
      <c r="AL113" s="575"/>
      <c r="AM113" s="575"/>
      <c r="AN113" s="572"/>
      <c r="AO113" s="555"/>
      <c r="AP113" s="556"/>
      <c r="AQ113" s="559"/>
      <c r="AR113" s="559"/>
      <c r="AS113" s="559"/>
      <c r="AT113" s="559"/>
      <c r="AU113" s="559"/>
      <c r="AV113" s="575"/>
      <c r="AW113" s="575"/>
      <c r="AX113" s="572"/>
      <c r="AY113" s="555"/>
      <c r="AZ113" s="556"/>
      <c r="BA113" s="559"/>
      <c r="BB113" s="559"/>
      <c r="BC113" s="559"/>
      <c r="BD113" s="559"/>
      <c r="BE113" s="559"/>
      <c r="BF113" s="575"/>
      <c r="BG113" s="575"/>
      <c r="BH113" s="572"/>
      <c r="BI113" s="555"/>
      <c r="BJ113" s="556"/>
      <c r="BK113" s="559"/>
      <c r="BL113" s="559"/>
      <c r="BM113" s="559"/>
      <c r="BN113" s="559"/>
      <c r="BO113" s="559"/>
      <c r="BP113" s="575"/>
      <c r="BQ113" s="575"/>
      <c r="BR113" s="572"/>
      <c r="BS113" s="555"/>
      <c r="BT113" s="556"/>
      <c r="BU113" s="559"/>
      <c r="BV113" s="559"/>
      <c r="BW113" s="559"/>
      <c r="BX113" s="559"/>
      <c r="BY113" s="559"/>
      <c r="BZ113" s="575"/>
      <c r="CA113" s="575"/>
      <c r="CB113" s="572"/>
      <c r="CC113" s="555"/>
      <c r="CD113" s="556"/>
      <c r="CE113" s="559"/>
      <c r="CF113" s="559"/>
      <c r="CG113" s="559"/>
      <c r="CH113" s="559"/>
      <c r="CI113" s="559"/>
      <c r="CJ113" s="575"/>
      <c r="CK113" s="575"/>
      <c r="CL113" s="572"/>
      <c r="CM113" s="555"/>
      <c r="CN113" s="556"/>
      <c r="CO113" s="559"/>
      <c r="CP113" s="559"/>
      <c r="CQ113" s="559"/>
      <c r="CR113" s="559"/>
      <c r="CS113" s="559"/>
      <c r="CT113" s="575"/>
      <c r="CU113" s="575"/>
      <c r="CV113" s="572"/>
      <c r="CW113" s="576"/>
      <c r="CX113" s="576"/>
      <c r="CY113" s="653"/>
      <c r="CZ113" s="559"/>
      <c r="DA113" s="512"/>
      <c r="DB113" s="234"/>
      <c r="DC113" s="87"/>
      <c r="DD113" s="75"/>
      <c r="DE113" s="239"/>
    </row>
    <row r="114" spans="2:109" ht="25.5">
      <c r="B114" s="674" t="s">
        <v>342</v>
      </c>
      <c r="C114" s="773" t="s">
        <v>343</v>
      </c>
      <c r="D114" s="577" t="s">
        <v>128</v>
      </c>
      <c r="E114" s="578"/>
      <c r="F114" s="578"/>
      <c r="G114" s="774"/>
      <c r="H114" s="775"/>
      <c r="I114" s="776">
        <f>SUM(I115:I167)</f>
        <v>410</v>
      </c>
      <c r="J114" s="777">
        <f>SUM(J115:J123)</f>
        <v>32</v>
      </c>
      <c r="K114" s="778"/>
      <c r="L114" s="779"/>
      <c r="M114" s="650">
        <f aca="true" t="shared" si="73" ref="M114:M120">V114+AF114+AP114+AZ114+BJ114+BT114+CD114+CN114</f>
        <v>18</v>
      </c>
      <c r="N114" s="776">
        <f aca="true" t="shared" si="74" ref="N114:S114">SUM(N115:N123)</f>
        <v>140</v>
      </c>
      <c r="O114" s="777">
        <f t="shared" si="74"/>
        <v>66</v>
      </c>
      <c r="P114" s="777">
        <f t="shared" si="74"/>
        <v>58</v>
      </c>
      <c r="Q114" s="777">
        <f t="shared" si="74"/>
        <v>16</v>
      </c>
      <c r="R114" s="777">
        <f t="shared" si="74"/>
        <v>12</v>
      </c>
      <c r="S114" s="777">
        <f t="shared" si="74"/>
        <v>114</v>
      </c>
      <c r="T114" s="651">
        <f>X114+AH114+AR114+BB114+BL114+BV114+CF114+CP114</f>
        <v>18</v>
      </c>
      <c r="U114" s="776"/>
      <c r="V114" s="778"/>
      <c r="W114" s="780"/>
      <c r="X114" s="780"/>
      <c r="Y114" s="559"/>
      <c r="Z114" s="559"/>
      <c r="AA114" s="559"/>
      <c r="AB114" s="575"/>
      <c r="AC114" s="575"/>
      <c r="AD114" s="572"/>
      <c r="AE114" s="555"/>
      <c r="AF114" s="556"/>
      <c r="AG114" s="559"/>
      <c r="AH114" s="559"/>
      <c r="AI114" s="559"/>
      <c r="AJ114" s="559"/>
      <c r="AK114" s="559"/>
      <c r="AL114" s="575"/>
      <c r="AM114" s="575"/>
      <c r="AN114" s="572"/>
      <c r="AO114" s="781"/>
      <c r="AP114" s="782"/>
      <c r="AQ114" s="780"/>
      <c r="AR114" s="780"/>
      <c r="AS114" s="559"/>
      <c r="AT114" s="559"/>
      <c r="AU114" s="559"/>
      <c r="AV114" s="575"/>
      <c r="AW114" s="575"/>
      <c r="AX114" s="572"/>
      <c r="AY114" s="555"/>
      <c r="AZ114" s="556"/>
      <c r="BA114" s="559"/>
      <c r="BB114" s="559"/>
      <c r="BC114" s="559"/>
      <c r="BD114" s="559"/>
      <c r="BE114" s="559"/>
      <c r="BF114" s="575"/>
      <c r="BG114" s="575"/>
      <c r="BH114" s="572"/>
      <c r="BI114" s="781"/>
      <c r="BJ114" s="782"/>
      <c r="BK114" s="780"/>
      <c r="BL114" s="780"/>
      <c r="BM114" s="559"/>
      <c r="BN114" s="559"/>
      <c r="BO114" s="559"/>
      <c r="BP114" s="575"/>
      <c r="BQ114" s="575"/>
      <c r="BR114" s="572"/>
      <c r="BS114" s="555"/>
      <c r="BT114" s="556"/>
      <c r="BU114" s="559"/>
      <c r="BV114" s="559"/>
      <c r="BW114" s="559"/>
      <c r="BX114" s="559"/>
      <c r="BY114" s="559"/>
      <c r="BZ114" s="575"/>
      <c r="CA114" s="575"/>
      <c r="CB114" s="572"/>
      <c r="CC114" s="555"/>
      <c r="CD114" s="556">
        <v>18</v>
      </c>
      <c r="CE114" s="559"/>
      <c r="CF114" s="559">
        <v>18</v>
      </c>
      <c r="CG114" s="559"/>
      <c r="CH114" s="559"/>
      <c r="CI114" s="559"/>
      <c r="CJ114" s="575"/>
      <c r="CK114" s="575"/>
      <c r="CL114" s="572"/>
      <c r="CM114" s="555"/>
      <c r="CN114" s="556"/>
      <c r="CO114" s="559"/>
      <c r="CP114" s="559"/>
      <c r="CQ114" s="559"/>
      <c r="CR114" s="559"/>
      <c r="CS114" s="559"/>
      <c r="CT114" s="575"/>
      <c r="CU114" s="575"/>
      <c r="CV114" s="572"/>
      <c r="CW114" s="576"/>
      <c r="CX114" s="576"/>
      <c r="CY114" s="653"/>
      <c r="CZ114" s="783"/>
      <c r="DA114" s="784"/>
      <c r="DB114" s="472">
        <f t="shared" si="53"/>
        <v>410</v>
      </c>
      <c r="DC114" s="300">
        <v>223</v>
      </c>
      <c r="DD114" s="126">
        <f t="shared" si="54"/>
        <v>187</v>
      </c>
      <c r="DE114" s="239"/>
    </row>
    <row r="115" spans="2:109" ht="25.5">
      <c r="B115" s="656" t="s">
        <v>344</v>
      </c>
      <c r="C115" s="657" t="s">
        <v>345</v>
      </c>
      <c r="D115" s="577" t="s">
        <v>128</v>
      </c>
      <c r="E115" s="551"/>
      <c r="F115" s="578"/>
      <c r="G115" s="768" t="s">
        <v>128</v>
      </c>
      <c r="H115" s="576"/>
      <c r="I115" s="555">
        <f aca="true" t="shared" si="75" ref="I115:I120">N115+J115+S115</f>
        <v>172</v>
      </c>
      <c r="J115" s="556">
        <f aca="true" t="shared" si="76" ref="J115:J120">W115+AG115+AQ115+BA115+BK115+BU115+CE115+CO115</f>
        <v>32</v>
      </c>
      <c r="K115" s="556"/>
      <c r="L115" s="571"/>
      <c r="M115" s="650">
        <f t="shared" si="73"/>
        <v>0</v>
      </c>
      <c r="N115" s="555">
        <f aca="true" t="shared" si="77" ref="N115:R120">Y115+AI115+AS115+BC115+BM115+BW115+CG115+CQ115</f>
        <v>140</v>
      </c>
      <c r="O115" s="559">
        <f t="shared" si="77"/>
        <v>66</v>
      </c>
      <c r="P115" s="559">
        <f t="shared" si="77"/>
        <v>58</v>
      </c>
      <c r="Q115" s="559">
        <f t="shared" si="77"/>
        <v>16</v>
      </c>
      <c r="R115" s="559">
        <f t="shared" si="77"/>
        <v>0</v>
      </c>
      <c r="S115" s="559"/>
      <c r="T115" s="651">
        <f>X115+AH115+AR115+BB115+BL115+BV115+CF115+CP115</f>
        <v>0</v>
      </c>
      <c r="U115" s="717"/>
      <c r="V115" s="718"/>
      <c r="W115" s="559"/>
      <c r="X115" s="559"/>
      <c r="Y115" s="559"/>
      <c r="Z115" s="560"/>
      <c r="AA115" s="559"/>
      <c r="AB115" s="575"/>
      <c r="AC115" s="575"/>
      <c r="AD115" s="572"/>
      <c r="AE115" s="555"/>
      <c r="AF115" s="556"/>
      <c r="AG115" s="559"/>
      <c r="AH115" s="559"/>
      <c r="AI115" s="559"/>
      <c r="AJ115" s="560"/>
      <c r="AK115" s="559"/>
      <c r="AL115" s="575"/>
      <c r="AM115" s="575"/>
      <c r="AN115" s="572"/>
      <c r="AO115" s="555"/>
      <c r="AP115" s="556"/>
      <c r="AQ115" s="559"/>
      <c r="AR115" s="559"/>
      <c r="AS115" s="559"/>
      <c r="AT115" s="560"/>
      <c r="AU115" s="559"/>
      <c r="AV115" s="575"/>
      <c r="AW115" s="575"/>
      <c r="AX115" s="572"/>
      <c r="AY115" s="555"/>
      <c r="AZ115" s="556"/>
      <c r="BA115" s="559"/>
      <c r="BB115" s="559"/>
      <c r="BC115" s="559"/>
      <c r="BD115" s="560"/>
      <c r="BE115" s="559"/>
      <c r="BF115" s="575"/>
      <c r="BG115" s="575"/>
      <c r="BH115" s="572"/>
      <c r="BI115" s="555">
        <v>62</v>
      </c>
      <c r="BJ115" s="556"/>
      <c r="BK115" s="559">
        <f>BI115-BM115</f>
        <v>10</v>
      </c>
      <c r="BL115" s="559"/>
      <c r="BM115" s="559">
        <f>ROUND(0.84*BI115,0)</f>
        <v>52</v>
      </c>
      <c r="BN115" s="560">
        <f>BM115-SUM(BO115:BQ115)</f>
        <v>28</v>
      </c>
      <c r="BO115" s="559">
        <v>24</v>
      </c>
      <c r="BP115" s="575"/>
      <c r="BQ115" s="575"/>
      <c r="BR115" s="572"/>
      <c r="BS115" s="555">
        <v>110</v>
      </c>
      <c r="BT115" s="556"/>
      <c r="BU115" s="559">
        <f>BS115-BW115</f>
        <v>22</v>
      </c>
      <c r="BV115" s="559"/>
      <c r="BW115" s="559">
        <f>ROUND(0.8*BS115,0)</f>
        <v>88</v>
      </c>
      <c r="BX115" s="560">
        <f>BW115-SUM(BY115:CA115)</f>
        <v>38</v>
      </c>
      <c r="BY115" s="559">
        <v>34</v>
      </c>
      <c r="BZ115" s="724">
        <v>16</v>
      </c>
      <c r="CA115" s="575"/>
      <c r="CB115" s="572"/>
      <c r="CC115" s="555"/>
      <c r="CD115" s="556"/>
      <c r="CE115" s="559"/>
      <c r="CF115" s="559"/>
      <c r="CG115" s="559"/>
      <c r="CH115" s="560"/>
      <c r="CI115" s="559"/>
      <c r="CJ115" s="575"/>
      <c r="CK115" s="575"/>
      <c r="CL115" s="572"/>
      <c r="CM115" s="555"/>
      <c r="CN115" s="556"/>
      <c r="CO115" s="559"/>
      <c r="CP115" s="559"/>
      <c r="CQ115" s="559"/>
      <c r="CR115" s="560"/>
      <c r="CS115" s="559"/>
      <c r="CT115" s="575"/>
      <c r="CU115" s="575"/>
      <c r="CV115" s="572"/>
      <c r="CW115" s="576"/>
      <c r="CX115" s="576"/>
      <c r="CY115" s="653">
        <f>I115-CZ115-DA115</f>
        <v>123</v>
      </c>
      <c r="CZ115" s="559">
        <v>49</v>
      </c>
      <c r="DA115" s="512"/>
      <c r="DB115" s="234">
        <f t="shared" si="53"/>
        <v>172</v>
      </c>
      <c r="DC115" s="305">
        <v>123</v>
      </c>
      <c r="DD115" s="240">
        <f t="shared" si="54"/>
        <v>49</v>
      </c>
      <c r="DE115" s="310">
        <f aca="true" t="shared" si="78" ref="DE115:DE122">CZ115+DA115-DD115</f>
        <v>0</v>
      </c>
    </row>
    <row r="116" spans="2:109" ht="12.75" hidden="1">
      <c r="B116" s="656" t="s">
        <v>346</v>
      </c>
      <c r="C116" s="657"/>
      <c r="D116" s="577"/>
      <c r="E116" s="551"/>
      <c r="F116" s="578"/>
      <c r="G116" s="768"/>
      <c r="H116" s="576"/>
      <c r="I116" s="555">
        <f t="shared" si="75"/>
        <v>0</v>
      </c>
      <c r="J116" s="556">
        <f t="shared" si="76"/>
        <v>0</v>
      </c>
      <c r="K116" s="556"/>
      <c r="L116" s="571"/>
      <c r="M116" s="650">
        <f t="shared" si="73"/>
        <v>0</v>
      </c>
      <c r="N116" s="555">
        <f t="shared" si="77"/>
        <v>0</v>
      </c>
      <c r="O116" s="559">
        <f t="shared" si="77"/>
        <v>0</v>
      </c>
      <c r="P116" s="559">
        <f t="shared" si="77"/>
        <v>0</v>
      </c>
      <c r="Q116" s="559">
        <f t="shared" si="77"/>
        <v>0</v>
      </c>
      <c r="R116" s="559">
        <f t="shared" si="77"/>
        <v>0</v>
      </c>
      <c r="S116" s="559"/>
      <c r="T116" s="651"/>
      <c r="U116" s="717"/>
      <c r="V116" s="718"/>
      <c r="W116" s="559"/>
      <c r="X116" s="559"/>
      <c r="Y116" s="559"/>
      <c r="Z116" s="560"/>
      <c r="AA116" s="559"/>
      <c r="AB116" s="575"/>
      <c r="AC116" s="575"/>
      <c r="AD116" s="572"/>
      <c r="AE116" s="555"/>
      <c r="AF116" s="556"/>
      <c r="AG116" s="559"/>
      <c r="AH116" s="559"/>
      <c r="AI116" s="559"/>
      <c r="AJ116" s="560"/>
      <c r="AK116" s="559"/>
      <c r="AL116" s="575"/>
      <c r="AM116" s="575"/>
      <c r="AN116" s="572"/>
      <c r="AO116" s="555"/>
      <c r="AP116" s="556"/>
      <c r="AQ116" s="559"/>
      <c r="AR116" s="559"/>
      <c r="AS116" s="559"/>
      <c r="AT116" s="560"/>
      <c r="AU116" s="559"/>
      <c r="AV116" s="575"/>
      <c r="AW116" s="575"/>
      <c r="AX116" s="572"/>
      <c r="AY116" s="555"/>
      <c r="AZ116" s="556"/>
      <c r="BA116" s="559"/>
      <c r="BB116" s="559"/>
      <c r="BC116" s="559"/>
      <c r="BD116" s="560"/>
      <c r="BE116" s="559"/>
      <c r="BF116" s="575"/>
      <c r="BG116" s="575"/>
      <c r="BH116" s="572"/>
      <c r="BI116" s="555"/>
      <c r="BJ116" s="556"/>
      <c r="BK116" s="559"/>
      <c r="BL116" s="559"/>
      <c r="BM116" s="559"/>
      <c r="BN116" s="560"/>
      <c r="BO116" s="559"/>
      <c r="BP116" s="575"/>
      <c r="BQ116" s="575"/>
      <c r="BR116" s="572"/>
      <c r="BS116" s="555"/>
      <c r="BT116" s="556"/>
      <c r="BU116" s="559"/>
      <c r="BV116" s="559"/>
      <c r="BW116" s="559"/>
      <c r="BX116" s="560"/>
      <c r="BY116" s="559"/>
      <c r="BZ116" s="575"/>
      <c r="CA116" s="575"/>
      <c r="CB116" s="572"/>
      <c r="CC116" s="574"/>
      <c r="CD116" s="563"/>
      <c r="CE116" s="559"/>
      <c r="CF116" s="559"/>
      <c r="CG116" s="559"/>
      <c r="CH116" s="560"/>
      <c r="CI116" s="559"/>
      <c r="CJ116" s="575"/>
      <c r="CK116" s="575"/>
      <c r="CL116" s="572"/>
      <c r="CM116" s="574"/>
      <c r="CN116" s="563"/>
      <c r="CO116" s="559"/>
      <c r="CP116" s="559"/>
      <c r="CQ116" s="559"/>
      <c r="CR116" s="560"/>
      <c r="CS116" s="559"/>
      <c r="CT116" s="575"/>
      <c r="CU116" s="575"/>
      <c r="CV116" s="572"/>
      <c r="CW116" s="576"/>
      <c r="CX116" s="576"/>
      <c r="CY116" s="653"/>
      <c r="CZ116" s="559"/>
      <c r="DA116" s="512"/>
      <c r="DB116" s="234">
        <f t="shared" si="53"/>
        <v>0</v>
      </c>
      <c r="DC116" s="305">
        <v>0</v>
      </c>
      <c r="DD116" s="240">
        <f>DB116-DC116</f>
        <v>0</v>
      </c>
      <c r="DE116" s="310">
        <f t="shared" si="78"/>
        <v>0</v>
      </c>
    </row>
    <row r="117" spans="2:109" ht="12.75" hidden="1">
      <c r="B117" s="656" t="s">
        <v>347</v>
      </c>
      <c r="C117" s="657"/>
      <c r="D117" s="577"/>
      <c r="E117" s="551"/>
      <c r="F117" s="578"/>
      <c r="G117" s="768"/>
      <c r="H117" s="576"/>
      <c r="I117" s="555">
        <f t="shared" si="75"/>
        <v>0</v>
      </c>
      <c r="J117" s="556">
        <f t="shared" si="76"/>
        <v>0</v>
      </c>
      <c r="K117" s="556"/>
      <c r="L117" s="571"/>
      <c r="M117" s="650">
        <f t="shared" si="73"/>
        <v>0</v>
      </c>
      <c r="N117" s="555">
        <f t="shared" si="77"/>
        <v>0</v>
      </c>
      <c r="O117" s="559">
        <f t="shared" si="77"/>
        <v>0</v>
      </c>
      <c r="P117" s="559">
        <f t="shared" si="77"/>
        <v>0</v>
      </c>
      <c r="Q117" s="559">
        <f t="shared" si="77"/>
        <v>0</v>
      </c>
      <c r="R117" s="559">
        <f t="shared" si="77"/>
        <v>0</v>
      </c>
      <c r="S117" s="559"/>
      <c r="T117" s="651"/>
      <c r="U117" s="717"/>
      <c r="V117" s="718"/>
      <c r="W117" s="559"/>
      <c r="X117" s="559"/>
      <c r="Y117" s="559"/>
      <c r="Z117" s="560"/>
      <c r="AA117" s="559"/>
      <c r="AB117" s="575"/>
      <c r="AC117" s="575"/>
      <c r="AD117" s="572"/>
      <c r="AE117" s="555"/>
      <c r="AF117" s="556"/>
      <c r="AG117" s="559"/>
      <c r="AH117" s="559"/>
      <c r="AI117" s="559"/>
      <c r="AJ117" s="560"/>
      <c r="AK117" s="559"/>
      <c r="AL117" s="575"/>
      <c r="AM117" s="575"/>
      <c r="AN117" s="572"/>
      <c r="AO117" s="555"/>
      <c r="AP117" s="556"/>
      <c r="AQ117" s="559"/>
      <c r="AR117" s="559"/>
      <c r="AS117" s="559"/>
      <c r="AT117" s="560"/>
      <c r="AU117" s="559"/>
      <c r="AV117" s="575"/>
      <c r="AW117" s="575"/>
      <c r="AX117" s="572"/>
      <c r="AY117" s="555"/>
      <c r="AZ117" s="556"/>
      <c r="BA117" s="559"/>
      <c r="BB117" s="559"/>
      <c r="BC117" s="559"/>
      <c r="BD117" s="560"/>
      <c r="BE117" s="559"/>
      <c r="BF117" s="575"/>
      <c r="BG117" s="575"/>
      <c r="BH117" s="572"/>
      <c r="BI117" s="555"/>
      <c r="BJ117" s="556"/>
      <c r="BK117" s="559"/>
      <c r="BL117" s="559"/>
      <c r="BM117" s="559"/>
      <c r="BN117" s="560"/>
      <c r="BO117" s="559"/>
      <c r="BP117" s="575"/>
      <c r="BQ117" s="575"/>
      <c r="BR117" s="572"/>
      <c r="BS117" s="555"/>
      <c r="BT117" s="556"/>
      <c r="BU117" s="559"/>
      <c r="BV117" s="559"/>
      <c r="BW117" s="559"/>
      <c r="BX117" s="560"/>
      <c r="BY117" s="559"/>
      <c r="BZ117" s="575"/>
      <c r="CA117" s="575"/>
      <c r="CB117" s="572"/>
      <c r="CC117" s="574"/>
      <c r="CD117" s="563"/>
      <c r="CE117" s="559"/>
      <c r="CF117" s="559"/>
      <c r="CG117" s="559"/>
      <c r="CH117" s="560"/>
      <c r="CI117" s="559"/>
      <c r="CJ117" s="575"/>
      <c r="CK117" s="575"/>
      <c r="CL117" s="572"/>
      <c r="CM117" s="574"/>
      <c r="CN117" s="563"/>
      <c r="CO117" s="559"/>
      <c r="CP117" s="559"/>
      <c r="CQ117" s="559"/>
      <c r="CR117" s="560"/>
      <c r="CS117" s="559"/>
      <c r="CT117" s="575"/>
      <c r="CU117" s="575"/>
      <c r="CV117" s="572"/>
      <c r="CW117" s="576"/>
      <c r="CX117" s="576"/>
      <c r="CY117" s="653"/>
      <c r="CZ117" s="559"/>
      <c r="DA117" s="512"/>
      <c r="DB117" s="234">
        <f t="shared" si="53"/>
        <v>0</v>
      </c>
      <c r="DC117" s="305">
        <v>0</v>
      </c>
      <c r="DD117" s="240">
        <f>DB117-DC117</f>
        <v>0</v>
      </c>
      <c r="DE117" s="310">
        <f t="shared" si="78"/>
        <v>0</v>
      </c>
    </row>
    <row r="118" spans="2:109" ht="12.75" hidden="1">
      <c r="B118" s="656" t="s">
        <v>348</v>
      </c>
      <c r="C118" s="657"/>
      <c r="D118" s="577"/>
      <c r="E118" s="551"/>
      <c r="F118" s="578"/>
      <c r="G118" s="768"/>
      <c r="H118" s="576"/>
      <c r="I118" s="555">
        <f t="shared" si="75"/>
        <v>0</v>
      </c>
      <c r="J118" s="556">
        <f t="shared" si="76"/>
        <v>0</v>
      </c>
      <c r="K118" s="556"/>
      <c r="L118" s="571"/>
      <c r="M118" s="650">
        <f t="shared" si="73"/>
        <v>0</v>
      </c>
      <c r="N118" s="555">
        <f t="shared" si="77"/>
        <v>0</v>
      </c>
      <c r="O118" s="559">
        <f t="shared" si="77"/>
        <v>0</v>
      </c>
      <c r="P118" s="559">
        <f t="shared" si="77"/>
        <v>0</v>
      </c>
      <c r="Q118" s="559">
        <f t="shared" si="77"/>
        <v>0</v>
      </c>
      <c r="R118" s="559">
        <f t="shared" si="77"/>
        <v>0</v>
      </c>
      <c r="S118" s="559"/>
      <c r="T118" s="651"/>
      <c r="U118" s="717"/>
      <c r="V118" s="718"/>
      <c r="W118" s="559"/>
      <c r="X118" s="559"/>
      <c r="Y118" s="559"/>
      <c r="Z118" s="560"/>
      <c r="AA118" s="559"/>
      <c r="AB118" s="575"/>
      <c r="AC118" s="575"/>
      <c r="AD118" s="572"/>
      <c r="AE118" s="555"/>
      <c r="AF118" s="556"/>
      <c r="AG118" s="559"/>
      <c r="AH118" s="559"/>
      <c r="AI118" s="559"/>
      <c r="AJ118" s="560"/>
      <c r="AK118" s="559"/>
      <c r="AL118" s="575"/>
      <c r="AM118" s="575"/>
      <c r="AN118" s="572"/>
      <c r="AO118" s="555"/>
      <c r="AP118" s="556"/>
      <c r="AQ118" s="559"/>
      <c r="AR118" s="559"/>
      <c r="AS118" s="559"/>
      <c r="AT118" s="560"/>
      <c r="AU118" s="559"/>
      <c r="AV118" s="575"/>
      <c r="AW118" s="575"/>
      <c r="AX118" s="572"/>
      <c r="AY118" s="555"/>
      <c r="AZ118" s="556"/>
      <c r="BA118" s="559"/>
      <c r="BB118" s="559"/>
      <c r="BC118" s="559"/>
      <c r="BD118" s="560"/>
      <c r="BE118" s="559"/>
      <c r="BF118" s="575"/>
      <c r="BG118" s="575"/>
      <c r="BH118" s="572"/>
      <c r="BI118" s="555"/>
      <c r="BJ118" s="556"/>
      <c r="BK118" s="559"/>
      <c r="BL118" s="559"/>
      <c r="BM118" s="559"/>
      <c r="BN118" s="560"/>
      <c r="BO118" s="559"/>
      <c r="BP118" s="575"/>
      <c r="BQ118" s="575"/>
      <c r="BR118" s="572"/>
      <c r="BS118" s="555"/>
      <c r="BT118" s="556"/>
      <c r="BU118" s="559"/>
      <c r="BV118" s="559"/>
      <c r="BW118" s="559"/>
      <c r="BX118" s="560"/>
      <c r="BY118" s="559"/>
      <c r="BZ118" s="575"/>
      <c r="CA118" s="575"/>
      <c r="CB118" s="572"/>
      <c r="CC118" s="574"/>
      <c r="CD118" s="563"/>
      <c r="CE118" s="559"/>
      <c r="CF118" s="559"/>
      <c r="CG118" s="559"/>
      <c r="CH118" s="560"/>
      <c r="CI118" s="559"/>
      <c r="CJ118" s="575"/>
      <c r="CK118" s="575"/>
      <c r="CL118" s="572"/>
      <c r="CM118" s="574"/>
      <c r="CN118" s="563"/>
      <c r="CO118" s="559"/>
      <c r="CP118" s="559"/>
      <c r="CQ118" s="559"/>
      <c r="CR118" s="560"/>
      <c r="CS118" s="559"/>
      <c r="CT118" s="575"/>
      <c r="CU118" s="575"/>
      <c r="CV118" s="572"/>
      <c r="CW118" s="576"/>
      <c r="CX118" s="576"/>
      <c r="CY118" s="653"/>
      <c r="CZ118" s="559"/>
      <c r="DA118" s="512"/>
      <c r="DB118" s="234">
        <f t="shared" si="53"/>
        <v>0</v>
      </c>
      <c r="DC118" s="305">
        <v>0</v>
      </c>
      <c r="DD118" s="240">
        <f>DB118-DC118</f>
        <v>0</v>
      </c>
      <c r="DE118" s="310">
        <f t="shared" si="78"/>
        <v>0</v>
      </c>
    </row>
    <row r="119" spans="2:109" ht="12.75" hidden="1">
      <c r="B119" s="656" t="s">
        <v>349</v>
      </c>
      <c r="C119" s="657"/>
      <c r="D119" s="577"/>
      <c r="E119" s="551"/>
      <c r="F119" s="578"/>
      <c r="G119" s="768"/>
      <c r="H119" s="576"/>
      <c r="I119" s="555">
        <f t="shared" si="75"/>
        <v>0</v>
      </c>
      <c r="J119" s="556">
        <f t="shared" si="76"/>
        <v>0</v>
      </c>
      <c r="K119" s="556"/>
      <c r="L119" s="571"/>
      <c r="M119" s="650">
        <f t="shared" si="73"/>
        <v>0</v>
      </c>
      <c r="N119" s="555">
        <f t="shared" si="77"/>
        <v>0</v>
      </c>
      <c r="O119" s="559">
        <f t="shared" si="77"/>
        <v>0</v>
      </c>
      <c r="P119" s="559">
        <f t="shared" si="77"/>
        <v>0</v>
      </c>
      <c r="Q119" s="559">
        <f t="shared" si="77"/>
        <v>0</v>
      </c>
      <c r="R119" s="559">
        <f t="shared" si="77"/>
        <v>0</v>
      </c>
      <c r="S119" s="559"/>
      <c r="T119" s="651"/>
      <c r="U119" s="717"/>
      <c r="V119" s="718"/>
      <c r="W119" s="559"/>
      <c r="X119" s="559"/>
      <c r="Y119" s="559"/>
      <c r="Z119" s="560"/>
      <c r="AA119" s="559"/>
      <c r="AB119" s="575"/>
      <c r="AC119" s="575"/>
      <c r="AD119" s="572"/>
      <c r="AE119" s="555"/>
      <c r="AF119" s="556"/>
      <c r="AG119" s="559"/>
      <c r="AH119" s="559"/>
      <c r="AI119" s="559"/>
      <c r="AJ119" s="560"/>
      <c r="AK119" s="559"/>
      <c r="AL119" s="575"/>
      <c r="AM119" s="575"/>
      <c r="AN119" s="572"/>
      <c r="AO119" s="555"/>
      <c r="AP119" s="556"/>
      <c r="AQ119" s="559"/>
      <c r="AR119" s="559"/>
      <c r="AS119" s="559"/>
      <c r="AT119" s="560"/>
      <c r="AU119" s="559"/>
      <c r="AV119" s="575"/>
      <c r="AW119" s="575"/>
      <c r="AX119" s="572"/>
      <c r="AY119" s="555"/>
      <c r="AZ119" s="556"/>
      <c r="BA119" s="559"/>
      <c r="BB119" s="559"/>
      <c r="BC119" s="559"/>
      <c r="BD119" s="560"/>
      <c r="BE119" s="559"/>
      <c r="BF119" s="575"/>
      <c r="BG119" s="575"/>
      <c r="BH119" s="572"/>
      <c r="BI119" s="555"/>
      <c r="BJ119" s="556"/>
      <c r="BK119" s="559"/>
      <c r="BL119" s="559"/>
      <c r="BM119" s="559"/>
      <c r="BN119" s="560"/>
      <c r="BO119" s="559"/>
      <c r="BP119" s="575"/>
      <c r="BQ119" s="575"/>
      <c r="BR119" s="572"/>
      <c r="BS119" s="555"/>
      <c r="BT119" s="556"/>
      <c r="BU119" s="559"/>
      <c r="BV119" s="559"/>
      <c r="BW119" s="559"/>
      <c r="BX119" s="560"/>
      <c r="BY119" s="559"/>
      <c r="BZ119" s="575"/>
      <c r="CA119" s="575"/>
      <c r="CB119" s="572"/>
      <c r="CC119" s="574"/>
      <c r="CD119" s="563"/>
      <c r="CE119" s="559"/>
      <c r="CF119" s="559"/>
      <c r="CG119" s="559"/>
      <c r="CH119" s="560"/>
      <c r="CI119" s="559"/>
      <c r="CJ119" s="575"/>
      <c r="CK119" s="575"/>
      <c r="CL119" s="572"/>
      <c r="CM119" s="574"/>
      <c r="CN119" s="563"/>
      <c r="CO119" s="559"/>
      <c r="CP119" s="559"/>
      <c r="CQ119" s="559"/>
      <c r="CR119" s="560"/>
      <c r="CS119" s="559"/>
      <c r="CT119" s="575"/>
      <c r="CU119" s="575"/>
      <c r="CV119" s="572"/>
      <c r="CW119" s="576"/>
      <c r="CX119" s="576"/>
      <c r="CY119" s="653"/>
      <c r="CZ119" s="559"/>
      <c r="DA119" s="512"/>
      <c r="DB119" s="234">
        <f t="shared" si="53"/>
        <v>0</v>
      </c>
      <c r="DC119" s="305">
        <v>0</v>
      </c>
      <c r="DD119" s="240">
        <f>DB119-DC119</f>
        <v>0</v>
      </c>
      <c r="DE119" s="310">
        <f t="shared" si="78"/>
        <v>0</v>
      </c>
    </row>
    <row r="120" spans="2:109" ht="12.75" hidden="1">
      <c r="B120" s="656" t="s">
        <v>350</v>
      </c>
      <c r="C120" s="771"/>
      <c r="D120" s="577"/>
      <c r="E120" s="551"/>
      <c r="F120" s="578"/>
      <c r="G120" s="768"/>
      <c r="H120" s="576"/>
      <c r="I120" s="555">
        <f t="shared" si="75"/>
        <v>0</v>
      </c>
      <c r="J120" s="556">
        <f t="shared" si="76"/>
        <v>0</v>
      </c>
      <c r="K120" s="556"/>
      <c r="L120" s="571"/>
      <c r="M120" s="650">
        <f t="shared" si="73"/>
        <v>0</v>
      </c>
      <c r="N120" s="555">
        <f t="shared" si="77"/>
        <v>0</v>
      </c>
      <c r="O120" s="559">
        <f t="shared" si="77"/>
        <v>0</v>
      </c>
      <c r="P120" s="559">
        <f t="shared" si="77"/>
        <v>0</v>
      </c>
      <c r="Q120" s="559">
        <f t="shared" si="77"/>
        <v>0</v>
      </c>
      <c r="R120" s="559">
        <f t="shared" si="77"/>
        <v>0</v>
      </c>
      <c r="S120" s="559"/>
      <c r="T120" s="651">
        <f>X120+AH120+AR120+BB120+BL120+BV120+CF120+CP120</f>
        <v>0</v>
      </c>
      <c r="U120" s="717"/>
      <c r="V120" s="718"/>
      <c r="W120" s="559"/>
      <c r="X120" s="559"/>
      <c r="Y120" s="559"/>
      <c r="Z120" s="560"/>
      <c r="AA120" s="559"/>
      <c r="AB120" s="575"/>
      <c r="AC120" s="575"/>
      <c r="AD120" s="572"/>
      <c r="AE120" s="555"/>
      <c r="AF120" s="556"/>
      <c r="AG120" s="559"/>
      <c r="AH120" s="559"/>
      <c r="AI120" s="559"/>
      <c r="AJ120" s="560"/>
      <c r="AK120" s="559"/>
      <c r="AL120" s="575"/>
      <c r="AM120" s="575"/>
      <c r="AN120" s="572"/>
      <c r="AO120" s="555"/>
      <c r="AP120" s="556"/>
      <c r="AQ120" s="559"/>
      <c r="AR120" s="559"/>
      <c r="AS120" s="559"/>
      <c r="AT120" s="560"/>
      <c r="AU120" s="559"/>
      <c r="AV120" s="575"/>
      <c r="AW120" s="575"/>
      <c r="AX120" s="572"/>
      <c r="AY120" s="555"/>
      <c r="AZ120" s="556"/>
      <c r="BA120" s="559"/>
      <c r="BB120" s="559"/>
      <c r="BC120" s="559"/>
      <c r="BD120" s="560"/>
      <c r="BE120" s="559"/>
      <c r="BF120" s="575"/>
      <c r="BG120" s="575"/>
      <c r="BH120" s="572"/>
      <c r="BI120" s="555"/>
      <c r="BJ120" s="556"/>
      <c r="BK120" s="559"/>
      <c r="BL120" s="559"/>
      <c r="BM120" s="559"/>
      <c r="BN120" s="560"/>
      <c r="BO120" s="559"/>
      <c r="BP120" s="575"/>
      <c r="BQ120" s="575"/>
      <c r="BR120" s="572"/>
      <c r="BS120" s="555"/>
      <c r="BT120" s="556"/>
      <c r="BU120" s="559"/>
      <c r="BV120" s="559"/>
      <c r="BW120" s="559"/>
      <c r="BX120" s="560"/>
      <c r="BY120" s="559"/>
      <c r="BZ120" s="575"/>
      <c r="CA120" s="575"/>
      <c r="CB120" s="572"/>
      <c r="CC120" s="574"/>
      <c r="CD120" s="563"/>
      <c r="CE120" s="559"/>
      <c r="CF120" s="559"/>
      <c r="CG120" s="559"/>
      <c r="CH120" s="560"/>
      <c r="CI120" s="559"/>
      <c r="CJ120" s="575"/>
      <c r="CK120" s="575"/>
      <c r="CL120" s="572"/>
      <c r="CM120" s="574"/>
      <c r="CN120" s="563"/>
      <c r="CO120" s="559"/>
      <c r="CP120" s="559"/>
      <c r="CQ120" s="559"/>
      <c r="CR120" s="560"/>
      <c r="CS120" s="559"/>
      <c r="CT120" s="575"/>
      <c r="CU120" s="575"/>
      <c r="CV120" s="572"/>
      <c r="CW120" s="576"/>
      <c r="CX120" s="576"/>
      <c r="CY120" s="653">
        <f>I120-CZ120-DA120</f>
        <v>0</v>
      </c>
      <c r="CZ120" s="559">
        <v>0</v>
      </c>
      <c r="DA120" s="512"/>
      <c r="DB120" s="234">
        <f t="shared" si="53"/>
        <v>0</v>
      </c>
      <c r="DC120" s="305">
        <v>0</v>
      </c>
      <c r="DD120" s="240">
        <f t="shared" si="54"/>
        <v>0</v>
      </c>
      <c r="DE120" s="310">
        <f t="shared" si="78"/>
        <v>0</v>
      </c>
    </row>
    <row r="121" spans="2:109" ht="38.25">
      <c r="B121" s="656" t="s">
        <v>351</v>
      </c>
      <c r="C121" s="771" t="s">
        <v>352</v>
      </c>
      <c r="D121" s="577"/>
      <c r="E121" s="551" t="s">
        <v>128</v>
      </c>
      <c r="F121" s="578"/>
      <c r="G121" s="768"/>
      <c r="H121" s="576"/>
      <c r="I121" s="555">
        <f>U121+AE121+AO121+AY121+BI121+BS121+CC121+CM121</f>
        <v>54</v>
      </c>
      <c r="J121" s="556"/>
      <c r="K121" s="556"/>
      <c r="L121" s="571"/>
      <c r="M121" s="770"/>
      <c r="N121" s="555"/>
      <c r="O121" s="559"/>
      <c r="P121" s="559"/>
      <c r="Q121" s="559"/>
      <c r="R121" s="559">
        <f>AC121+AM121+AW121+BG121+BQ121+CA121+CK121+CU121</f>
        <v>6</v>
      </c>
      <c r="S121" s="559">
        <f>Z121+AJ121+AT121+BD121+BN121+BX121+CH121+CR121</f>
        <v>48</v>
      </c>
      <c r="T121" s="724"/>
      <c r="U121" s="717"/>
      <c r="V121" s="718"/>
      <c r="W121" s="559"/>
      <c r="X121" s="559"/>
      <c r="Y121" s="559"/>
      <c r="Z121" s="559"/>
      <c r="AA121" s="559"/>
      <c r="AB121" s="575"/>
      <c r="AC121" s="575"/>
      <c r="AD121" s="572"/>
      <c r="AE121" s="555"/>
      <c r="AF121" s="556"/>
      <c r="AG121" s="559"/>
      <c r="AH121" s="559"/>
      <c r="AI121" s="559"/>
      <c r="AJ121" s="559"/>
      <c r="AK121" s="559"/>
      <c r="AL121" s="575"/>
      <c r="AM121" s="575"/>
      <c r="AN121" s="572"/>
      <c r="AO121" s="555"/>
      <c r="AP121" s="556"/>
      <c r="AQ121" s="559"/>
      <c r="AR121" s="559"/>
      <c r="AS121" s="559"/>
      <c r="AT121" s="559"/>
      <c r="AU121" s="559"/>
      <c r="AV121" s="575"/>
      <c r="AW121" s="575"/>
      <c r="AX121" s="572">
        <f>AO121</f>
        <v>0</v>
      </c>
      <c r="AY121" s="555"/>
      <c r="AZ121" s="556"/>
      <c r="BA121" s="559"/>
      <c r="BB121" s="559"/>
      <c r="BC121" s="559"/>
      <c r="BD121" s="559"/>
      <c r="BE121" s="559"/>
      <c r="BF121" s="575"/>
      <c r="BG121" s="575"/>
      <c r="BH121" s="572">
        <f>AY121</f>
        <v>0</v>
      </c>
      <c r="BI121" s="555"/>
      <c r="BJ121" s="556"/>
      <c r="BK121" s="559"/>
      <c r="BL121" s="559"/>
      <c r="BM121" s="559"/>
      <c r="BN121" s="559"/>
      <c r="BO121" s="559"/>
      <c r="BP121" s="575"/>
      <c r="BQ121" s="575"/>
      <c r="BR121" s="572">
        <f>BI121</f>
        <v>0</v>
      </c>
      <c r="BS121" s="555">
        <v>54</v>
      </c>
      <c r="BT121" s="556"/>
      <c r="BU121" s="559"/>
      <c r="BV121" s="559"/>
      <c r="BW121" s="559">
        <f>BS121</f>
        <v>54</v>
      </c>
      <c r="BX121" s="560">
        <f>BW121-SUM(BY121:CA121)</f>
        <v>48</v>
      </c>
      <c r="BY121" s="559"/>
      <c r="BZ121" s="575"/>
      <c r="CA121" s="575">
        <v>6</v>
      </c>
      <c r="CB121" s="572">
        <f>BS121</f>
        <v>54</v>
      </c>
      <c r="CC121" s="555"/>
      <c r="CD121" s="556"/>
      <c r="CE121" s="559"/>
      <c r="CF121" s="559"/>
      <c r="CG121" s="559"/>
      <c r="CH121" s="560"/>
      <c r="CI121" s="559"/>
      <c r="CJ121" s="575"/>
      <c r="CK121" s="575"/>
      <c r="CL121" s="572">
        <f>CC121</f>
        <v>0</v>
      </c>
      <c r="CM121" s="555"/>
      <c r="CN121" s="556"/>
      <c r="CO121" s="559"/>
      <c r="CP121" s="559"/>
      <c r="CQ121" s="559"/>
      <c r="CR121" s="559"/>
      <c r="CS121" s="559"/>
      <c r="CT121" s="575"/>
      <c r="CU121" s="575"/>
      <c r="CV121" s="572">
        <f>CM121</f>
        <v>0</v>
      </c>
      <c r="CW121" s="576"/>
      <c r="CX121" s="576"/>
      <c r="CY121" s="555">
        <f>I121-CZ121-DA121</f>
        <v>50</v>
      </c>
      <c r="CZ121" s="559">
        <v>4</v>
      </c>
      <c r="DA121" s="512"/>
      <c r="DB121" s="234">
        <f t="shared" si="53"/>
        <v>54</v>
      </c>
      <c r="DC121" s="305">
        <v>50</v>
      </c>
      <c r="DD121" s="240">
        <f t="shared" si="54"/>
        <v>4</v>
      </c>
      <c r="DE121" s="310">
        <f t="shared" si="78"/>
        <v>0</v>
      </c>
    </row>
    <row r="122" spans="2:109" ht="38.25">
      <c r="B122" s="656" t="s">
        <v>353</v>
      </c>
      <c r="C122" s="657" t="s">
        <v>354</v>
      </c>
      <c r="D122" s="577"/>
      <c r="E122" s="578" t="s">
        <v>128</v>
      </c>
      <c r="F122" s="578"/>
      <c r="G122" s="768"/>
      <c r="H122" s="576"/>
      <c r="I122" s="555">
        <f>U122+AE122+AO122+AY122+BI122+BS122+CC122+CM122</f>
        <v>72</v>
      </c>
      <c r="J122" s="556"/>
      <c r="K122" s="556"/>
      <c r="L122" s="571"/>
      <c r="M122" s="770"/>
      <c r="N122" s="555"/>
      <c r="O122" s="559"/>
      <c r="P122" s="559"/>
      <c r="Q122" s="559"/>
      <c r="R122" s="559">
        <f>AC122+AM122+AW122+BG122+BQ122+CA122+CK122+CU122</f>
        <v>6</v>
      </c>
      <c r="S122" s="559">
        <f>Z122+AJ122+AT122+BD122+BN122+BX122+CH122+CR122</f>
        <v>66</v>
      </c>
      <c r="T122" s="724"/>
      <c r="U122" s="717"/>
      <c r="V122" s="718"/>
      <c r="W122" s="559"/>
      <c r="X122" s="559"/>
      <c r="Y122" s="559"/>
      <c r="Z122" s="559"/>
      <c r="AA122" s="559"/>
      <c r="AB122" s="575"/>
      <c r="AC122" s="575"/>
      <c r="AD122" s="572"/>
      <c r="AE122" s="555"/>
      <c r="AF122" s="556"/>
      <c r="AG122" s="559"/>
      <c r="AH122" s="559"/>
      <c r="AI122" s="559"/>
      <c r="AJ122" s="559"/>
      <c r="AK122" s="559"/>
      <c r="AL122" s="575"/>
      <c r="AM122" s="575"/>
      <c r="AN122" s="572"/>
      <c r="AO122" s="555"/>
      <c r="AP122" s="556"/>
      <c r="AQ122" s="559"/>
      <c r="AR122" s="559"/>
      <c r="AS122" s="559"/>
      <c r="AT122" s="559"/>
      <c r="AU122" s="559"/>
      <c r="AV122" s="575"/>
      <c r="AW122" s="575"/>
      <c r="AX122" s="572">
        <f>AO122</f>
        <v>0</v>
      </c>
      <c r="AY122" s="555"/>
      <c r="AZ122" s="556"/>
      <c r="BA122" s="559"/>
      <c r="BB122" s="559"/>
      <c r="BC122" s="559"/>
      <c r="BD122" s="559"/>
      <c r="BE122" s="559"/>
      <c r="BF122" s="575"/>
      <c r="BG122" s="575"/>
      <c r="BH122" s="572">
        <f>AY122</f>
        <v>0</v>
      </c>
      <c r="BI122" s="555"/>
      <c r="BJ122" s="556"/>
      <c r="BK122" s="559"/>
      <c r="BL122" s="559"/>
      <c r="BM122" s="559"/>
      <c r="BN122" s="559"/>
      <c r="BO122" s="559"/>
      <c r="BP122" s="575"/>
      <c r="BQ122" s="575"/>
      <c r="BR122" s="572">
        <f>BI122</f>
        <v>0</v>
      </c>
      <c r="BS122" s="555">
        <v>72</v>
      </c>
      <c r="BT122" s="556"/>
      <c r="BU122" s="559"/>
      <c r="BV122" s="559"/>
      <c r="BW122" s="559">
        <f>BS122</f>
        <v>72</v>
      </c>
      <c r="BX122" s="560">
        <f>BW122-SUM(BY122:CA122)</f>
        <v>66</v>
      </c>
      <c r="BY122" s="559"/>
      <c r="BZ122" s="575"/>
      <c r="CA122" s="575">
        <v>6</v>
      </c>
      <c r="CB122" s="572">
        <f>BS122</f>
        <v>72</v>
      </c>
      <c r="CC122" s="555"/>
      <c r="CD122" s="556"/>
      <c r="CE122" s="559"/>
      <c r="CF122" s="559"/>
      <c r="CG122" s="559"/>
      <c r="CH122" s="560"/>
      <c r="CI122" s="559"/>
      <c r="CJ122" s="575"/>
      <c r="CK122" s="575"/>
      <c r="CL122" s="572">
        <f>CC122</f>
        <v>0</v>
      </c>
      <c r="CM122" s="555"/>
      <c r="CN122" s="556"/>
      <c r="CO122" s="559"/>
      <c r="CP122" s="559"/>
      <c r="CQ122" s="559"/>
      <c r="CR122" s="559"/>
      <c r="CS122" s="559"/>
      <c r="CT122" s="575"/>
      <c r="CU122" s="575"/>
      <c r="CV122" s="572">
        <f>CM122</f>
        <v>0</v>
      </c>
      <c r="CW122" s="576"/>
      <c r="CX122" s="576"/>
      <c r="CY122" s="555">
        <f>I122-CZ122-DA122</f>
        <v>50</v>
      </c>
      <c r="CZ122" s="559">
        <v>22</v>
      </c>
      <c r="DA122" s="512"/>
      <c r="DB122" s="234">
        <f t="shared" si="53"/>
        <v>72</v>
      </c>
      <c r="DC122" s="304">
        <v>50</v>
      </c>
      <c r="DD122" s="240">
        <f t="shared" si="54"/>
        <v>22</v>
      </c>
      <c r="DE122" s="310">
        <f t="shared" si="78"/>
        <v>0</v>
      </c>
    </row>
    <row r="123" spans="1:109" s="125" customFormat="1" ht="12.75" hidden="1">
      <c r="A123" s="103"/>
      <c r="B123" s="656"/>
      <c r="C123" s="771"/>
      <c r="D123" s="772"/>
      <c r="E123" s="578"/>
      <c r="F123" s="578"/>
      <c r="G123" s="768"/>
      <c r="H123" s="576"/>
      <c r="I123" s="555"/>
      <c r="J123" s="556"/>
      <c r="K123" s="556"/>
      <c r="L123" s="557"/>
      <c r="M123" s="671"/>
      <c r="N123" s="574"/>
      <c r="O123" s="559"/>
      <c r="P123" s="559"/>
      <c r="Q123" s="559"/>
      <c r="R123" s="559"/>
      <c r="S123" s="559"/>
      <c r="T123" s="724"/>
      <c r="U123" s="555"/>
      <c r="V123" s="556"/>
      <c r="W123" s="559"/>
      <c r="X123" s="559"/>
      <c r="Y123" s="559"/>
      <c r="Z123" s="559"/>
      <c r="AA123" s="559"/>
      <c r="AB123" s="575"/>
      <c r="AC123" s="575"/>
      <c r="AD123" s="572"/>
      <c r="AE123" s="555"/>
      <c r="AF123" s="556"/>
      <c r="AG123" s="559"/>
      <c r="AH123" s="559"/>
      <c r="AI123" s="559"/>
      <c r="AJ123" s="559"/>
      <c r="AK123" s="559"/>
      <c r="AL123" s="575"/>
      <c r="AM123" s="575"/>
      <c r="AN123" s="572"/>
      <c r="AO123" s="555"/>
      <c r="AP123" s="556"/>
      <c r="AQ123" s="559"/>
      <c r="AR123" s="559"/>
      <c r="AS123" s="559"/>
      <c r="AT123" s="559"/>
      <c r="AU123" s="559"/>
      <c r="AV123" s="575"/>
      <c r="AW123" s="575"/>
      <c r="AX123" s="572"/>
      <c r="AY123" s="555"/>
      <c r="AZ123" s="556"/>
      <c r="BA123" s="559"/>
      <c r="BB123" s="559"/>
      <c r="BC123" s="559"/>
      <c r="BD123" s="559"/>
      <c r="BE123" s="559"/>
      <c r="BF123" s="575"/>
      <c r="BG123" s="575"/>
      <c r="BH123" s="572"/>
      <c r="BI123" s="555"/>
      <c r="BJ123" s="556"/>
      <c r="BK123" s="559"/>
      <c r="BL123" s="559"/>
      <c r="BM123" s="559"/>
      <c r="BN123" s="559"/>
      <c r="BO123" s="559"/>
      <c r="BP123" s="575"/>
      <c r="BQ123" s="575"/>
      <c r="BR123" s="572"/>
      <c r="BS123" s="555"/>
      <c r="BT123" s="556"/>
      <c r="BU123" s="559"/>
      <c r="BV123" s="559"/>
      <c r="BW123" s="559"/>
      <c r="BX123" s="559"/>
      <c r="BY123" s="559"/>
      <c r="BZ123" s="575"/>
      <c r="CA123" s="575"/>
      <c r="CB123" s="572"/>
      <c r="CC123" s="555"/>
      <c r="CD123" s="556"/>
      <c r="CE123" s="559"/>
      <c r="CF123" s="559"/>
      <c r="CG123" s="559"/>
      <c r="CH123" s="559"/>
      <c r="CI123" s="559"/>
      <c r="CJ123" s="575"/>
      <c r="CK123" s="575"/>
      <c r="CL123" s="572"/>
      <c r="CM123" s="555"/>
      <c r="CN123" s="556"/>
      <c r="CO123" s="559"/>
      <c r="CP123" s="559"/>
      <c r="CQ123" s="559"/>
      <c r="CR123" s="559"/>
      <c r="CS123" s="559"/>
      <c r="CT123" s="575"/>
      <c r="CU123" s="575"/>
      <c r="CV123" s="572"/>
      <c r="CW123" s="576"/>
      <c r="CX123" s="576"/>
      <c r="CY123" s="653"/>
      <c r="CZ123" s="559"/>
      <c r="DA123" s="512"/>
      <c r="DB123" s="234"/>
      <c r="DC123" s="87"/>
      <c r="DD123" s="75"/>
      <c r="DE123" s="239"/>
    </row>
    <row r="124" spans="2:109" ht="12.75" hidden="1">
      <c r="B124" s="674" t="s">
        <v>110</v>
      </c>
      <c r="C124" s="773"/>
      <c r="D124" s="577"/>
      <c r="E124" s="578"/>
      <c r="F124" s="578"/>
      <c r="G124" s="774"/>
      <c r="H124" s="775"/>
      <c r="I124" s="776">
        <f>SUM(I125:I133)</f>
        <v>0</v>
      </c>
      <c r="J124" s="777">
        <f>SUM(J125:J133)</f>
        <v>0</v>
      </c>
      <c r="K124" s="778"/>
      <c r="L124" s="779"/>
      <c r="M124" s="650">
        <f aca="true" t="shared" si="79" ref="M124:M130">V124+AF124+AP124+AZ124+BJ124+BT124+CD124+CN124</f>
        <v>18</v>
      </c>
      <c r="N124" s="776">
        <f aca="true" t="shared" si="80" ref="N124:S124">SUM(N125:N133)</f>
        <v>0</v>
      </c>
      <c r="O124" s="777">
        <f t="shared" si="80"/>
        <v>0</v>
      </c>
      <c r="P124" s="777">
        <f t="shared" si="80"/>
        <v>0</v>
      </c>
      <c r="Q124" s="777">
        <f t="shared" si="80"/>
        <v>0</v>
      </c>
      <c r="R124" s="777">
        <f t="shared" si="80"/>
        <v>0</v>
      </c>
      <c r="S124" s="777">
        <f t="shared" si="80"/>
        <v>0</v>
      </c>
      <c r="T124" s="651">
        <f>X124+AH124+AR124+BB124+BL124+BV124+CF124+CP124</f>
        <v>18</v>
      </c>
      <c r="U124" s="776"/>
      <c r="V124" s="778"/>
      <c r="W124" s="780"/>
      <c r="X124" s="780"/>
      <c r="Y124" s="559"/>
      <c r="Z124" s="559"/>
      <c r="AA124" s="559"/>
      <c r="AB124" s="575"/>
      <c r="AC124" s="575"/>
      <c r="AD124" s="572"/>
      <c r="AE124" s="555"/>
      <c r="AF124" s="556"/>
      <c r="AG124" s="559"/>
      <c r="AH124" s="559"/>
      <c r="AI124" s="559"/>
      <c r="AJ124" s="559"/>
      <c r="AK124" s="559"/>
      <c r="AL124" s="575"/>
      <c r="AM124" s="575"/>
      <c r="AN124" s="572"/>
      <c r="AO124" s="781"/>
      <c r="AP124" s="782"/>
      <c r="AQ124" s="780"/>
      <c r="AR124" s="780"/>
      <c r="AS124" s="559"/>
      <c r="AT124" s="559"/>
      <c r="AU124" s="559"/>
      <c r="AV124" s="575"/>
      <c r="AW124" s="575"/>
      <c r="AX124" s="572"/>
      <c r="AY124" s="555"/>
      <c r="AZ124" s="556"/>
      <c r="BA124" s="559"/>
      <c r="BB124" s="559"/>
      <c r="BC124" s="559"/>
      <c r="BD124" s="559"/>
      <c r="BE124" s="559"/>
      <c r="BF124" s="575"/>
      <c r="BG124" s="575"/>
      <c r="BH124" s="572"/>
      <c r="BI124" s="781"/>
      <c r="BJ124" s="782"/>
      <c r="BK124" s="780"/>
      <c r="BL124" s="780"/>
      <c r="BM124" s="559"/>
      <c r="BN124" s="559"/>
      <c r="BO124" s="559"/>
      <c r="BP124" s="575"/>
      <c r="BQ124" s="575"/>
      <c r="BR124" s="572"/>
      <c r="BS124" s="555"/>
      <c r="BT124" s="556">
        <v>18</v>
      </c>
      <c r="BU124" s="559"/>
      <c r="BV124" s="559">
        <v>18</v>
      </c>
      <c r="BW124" s="559"/>
      <c r="BX124" s="559"/>
      <c r="BY124" s="559"/>
      <c r="BZ124" s="575"/>
      <c r="CA124" s="575"/>
      <c r="CB124" s="572"/>
      <c r="CC124" s="555"/>
      <c r="CD124" s="556"/>
      <c r="CE124" s="559"/>
      <c r="CF124" s="559"/>
      <c r="CG124" s="559"/>
      <c r="CH124" s="559"/>
      <c r="CI124" s="559"/>
      <c r="CJ124" s="575"/>
      <c r="CK124" s="575"/>
      <c r="CL124" s="572"/>
      <c r="CM124" s="555"/>
      <c r="CN124" s="556"/>
      <c r="CO124" s="559"/>
      <c r="CP124" s="559"/>
      <c r="CQ124" s="559"/>
      <c r="CR124" s="559"/>
      <c r="CS124" s="559"/>
      <c r="CT124" s="575"/>
      <c r="CU124" s="575"/>
      <c r="CV124" s="572"/>
      <c r="CW124" s="576"/>
      <c r="CX124" s="576"/>
      <c r="CY124" s="653"/>
      <c r="CZ124" s="783"/>
      <c r="DA124" s="784"/>
      <c r="DB124" s="472">
        <f t="shared" si="53"/>
        <v>0</v>
      </c>
      <c r="DC124" s="300"/>
      <c r="DD124" s="126">
        <f t="shared" si="54"/>
        <v>0</v>
      </c>
      <c r="DE124" s="239"/>
    </row>
    <row r="125" spans="2:109" ht="12.75" hidden="1">
      <c r="B125" s="726" t="s">
        <v>111</v>
      </c>
      <c r="C125" s="771"/>
      <c r="D125" s="577"/>
      <c r="E125" s="578"/>
      <c r="F125" s="578"/>
      <c r="G125" s="768"/>
      <c r="H125" s="576"/>
      <c r="I125" s="555">
        <f aca="true" t="shared" si="81" ref="I125:I130">N125+J125+S125</f>
        <v>0</v>
      </c>
      <c r="J125" s="556">
        <f aca="true" t="shared" si="82" ref="J125:J130">W125+AG125+AQ125+BA125+BK125+BU125+CE125+CO125</f>
        <v>0</v>
      </c>
      <c r="K125" s="556"/>
      <c r="L125" s="571"/>
      <c r="M125" s="650">
        <f t="shared" si="79"/>
        <v>0</v>
      </c>
      <c r="N125" s="555">
        <f aca="true" t="shared" si="83" ref="N125:R130">Y125+AI125+AS125+BC125+BM125+BW125+CG125+CQ125</f>
        <v>0</v>
      </c>
      <c r="O125" s="559">
        <f t="shared" si="83"/>
        <v>0</v>
      </c>
      <c r="P125" s="559">
        <f t="shared" si="83"/>
        <v>0</v>
      </c>
      <c r="Q125" s="559">
        <f t="shared" si="83"/>
        <v>0</v>
      </c>
      <c r="R125" s="559">
        <f t="shared" si="83"/>
        <v>0</v>
      </c>
      <c r="S125" s="559"/>
      <c r="T125" s="651">
        <f>X125+AH125+AR125+BB125+BL125+BV125+CF125+CP125</f>
        <v>0</v>
      </c>
      <c r="U125" s="717"/>
      <c r="V125" s="718"/>
      <c r="W125" s="559"/>
      <c r="X125" s="559"/>
      <c r="Y125" s="559"/>
      <c r="Z125" s="560"/>
      <c r="AA125" s="559"/>
      <c r="AB125" s="575"/>
      <c r="AC125" s="575"/>
      <c r="AD125" s="572"/>
      <c r="AE125" s="555"/>
      <c r="AF125" s="556"/>
      <c r="AG125" s="559"/>
      <c r="AH125" s="559"/>
      <c r="AI125" s="559"/>
      <c r="AJ125" s="560"/>
      <c r="AK125" s="559"/>
      <c r="AL125" s="575"/>
      <c r="AM125" s="575"/>
      <c r="AN125" s="572"/>
      <c r="AO125" s="555"/>
      <c r="AP125" s="556"/>
      <c r="AQ125" s="559"/>
      <c r="AR125" s="559"/>
      <c r="AS125" s="559"/>
      <c r="AT125" s="560"/>
      <c r="AU125" s="559"/>
      <c r="AV125" s="575"/>
      <c r="AW125" s="575"/>
      <c r="AX125" s="572"/>
      <c r="AY125" s="555"/>
      <c r="AZ125" s="556"/>
      <c r="BA125" s="559">
        <f>AY125-BC125</f>
        <v>0</v>
      </c>
      <c r="BB125" s="559"/>
      <c r="BC125" s="559">
        <f>ROUND(0.86*AY125,0)</f>
        <v>0</v>
      </c>
      <c r="BD125" s="560">
        <f>BC125-SUM(BE125:BG125)</f>
        <v>0</v>
      </c>
      <c r="BE125" s="559"/>
      <c r="BF125" s="575"/>
      <c r="BG125" s="575"/>
      <c r="BH125" s="572"/>
      <c r="BI125" s="555"/>
      <c r="BJ125" s="556"/>
      <c r="BK125" s="559"/>
      <c r="BL125" s="559"/>
      <c r="BM125" s="559"/>
      <c r="BN125" s="560"/>
      <c r="BO125" s="559"/>
      <c r="BP125" s="575"/>
      <c r="BQ125" s="575"/>
      <c r="BR125" s="572"/>
      <c r="BS125" s="574"/>
      <c r="BT125" s="563"/>
      <c r="BU125" s="559"/>
      <c r="BV125" s="559"/>
      <c r="BW125" s="559"/>
      <c r="BX125" s="560"/>
      <c r="BY125" s="559"/>
      <c r="BZ125" s="575"/>
      <c r="CA125" s="575"/>
      <c r="CB125" s="572"/>
      <c r="CC125" s="555"/>
      <c r="CD125" s="556"/>
      <c r="CE125" s="559"/>
      <c r="CF125" s="559"/>
      <c r="CG125" s="559"/>
      <c r="CH125" s="560"/>
      <c r="CI125" s="559"/>
      <c r="CJ125" s="575"/>
      <c r="CK125" s="575"/>
      <c r="CL125" s="573"/>
      <c r="CM125" s="555"/>
      <c r="CN125" s="556"/>
      <c r="CO125" s="559"/>
      <c r="CP125" s="559"/>
      <c r="CQ125" s="559"/>
      <c r="CR125" s="560"/>
      <c r="CS125" s="559"/>
      <c r="CT125" s="575"/>
      <c r="CU125" s="575"/>
      <c r="CV125" s="572"/>
      <c r="CW125" s="576"/>
      <c r="CX125" s="576"/>
      <c r="CY125" s="653">
        <f>I125-CZ125-DA125</f>
        <v>0</v>
      </c>
      <c r="CZ125" s="559"/>
      <c r="DA125" s="512"/>
      <c r="DB125" s="234">
        <f t="shared" si="53"/>
        <v>0</v>
      </c>
      <c r="DC125" s="304"/>
      <c r="DD125" s="240">
        <f t="shared" si="54"/>
        <v>0</v>
      </c>
      <c r="DE125" s="310">
        <f aca="true" t="shared" si="84" ref="DE125:DE132">CZ125+DA125-DD125</f>
        <v>0</v>
      </c>
    </row>
    <row r="126" spans="2:109" ht="12.75" hidden="1">
      <c r="B126" s="726"/>
      <c r="C126" s="771"/>
      <c r="D126" s="577"/>
      <c r="E126" s="578"/>
      <c r="F126" s="578"/>
      <c r="G126" s="768"/>
      <c r="H126" s="576"/>
      <c r="I126" s="555">
        <f t="shared" si="81"/>
        <v>0</v>
      </c>
      <c r="J126" s="556">
        <f t="shared" si="82"/>
        <v>0</v>
      </c>
      <c r="K126" s="556"/>
      <c r="L126" s="571"/>
      <c r="M126" s="650">
        <f t="shared" si="79"/>
        <v>0</v>
      </c>
      <c r="N126" s="555">
        <f t="shared" si="83"/>
        <v>0</v>
      </c>
      <c r="O126" s="559">
        <f t="shared" si="83"/>
        <v>0</v>
      </c>
      <c r="P126" s="559">
        <f t="shared" si="83"/>
        <v>0</v>
      </c>
      <c r="Q126" s="559">
        <f t="shared" si="83"/>
        <v>0</v>
      </c>
      <c r="R126" s="559">
        <f t="shared" si="83"/>
        <v>0</v>
      </c>
      <c r="S126" s="559"/>
      <c r="T126" s="651"/>
      <c r="U126" s="717"/>
      <c r="V126" s="718"/>
      <c r="W126" s="559"/>
      <c r="X126" s="559"/>
      <c r="Y126" s="559"/>
      <c r="Z126" s="560"/>
      <c r="AA126" s="559"/>
      <c r="AB126" s="575"/>
      <c r="AC126" s="575"/>
      <c r="AD126" s="572"/>
      <c r="AE126" s="555"/>
      <c r="AF126" s="556"/>
      <c r="AG126" s="559"/>
      <c r="AH126" s="559"/>
      <c r="AI126" s="559"/>
      <c r="AJ126" s="560"/>
      <c r="AK126" s="559"/>
      <c r="AL126" s="575"/>
      <c r="AM126" s="575"/>
      <c r="AN126" s="572"/>
      <c r="AO126" s="555"/>
      <c r="AP126" s="556"/>
      <c r="AQ126" s="559"/>
      <c r="AR126" s="559"/>
      <c r="AS126" s="559"/>
      <c r="AT126" s="560"/>
      <c r="AU126" s="559"/>
      <c r="AV126" s="575"/>
      <c r="AW126" s="575"/>
      <c r="AX126" s="572"/>
      <c r="AY126" s="555"/>
      <c r="AZ126" s="556"/>
      <c r="BA126" s="559"/>
      <c r="BB126" s="559"/>
      <c r="BC126" s="559"/>
      <c r="BD126" s="560"/>
      <c r="BE126" s="559"/>
      <c r="BF126" s="575"/>
      <c r="BG126" s="575"/>
      <c r="BH126" s="572"/>
      <c r="BI126" s="555"/>
      <c r="BJ126" s="556"/>
      <c r="BK126" s="559"/>
      <c r="BL126" s="559"/>
      <c r="BM126" s="559"/>
      <c r="BN126" s="560"/>
      <c r="BO126" s="559"/>
      <c r="BP126" s="575"/>
      <c r="BQ126" s="575"/>
      <c r="BR126" s="572"/>
      <c r="BS126" s="574"/>
      <c r="BT126" s="563"/>
      <c r="BU126" s="559"/>
      <c r="BV126" s="559"/>
      <c r="BW126" s="559"/>
      <c r="BX126" s="560"/>
      <c r="BY126" s="559"/>
      <c r="BZ126" s="575"/>
      <c r="CA126" s="575"/>
      <c r="CB126" s="572"/>
      <c r="CC126" s="555"/>
      <c r="CD126" s="556"/>
      <c r="CE126" s="559"/>
      <c r="CF126" s="559"/>
      <c r="CG126" s="559"/>
      <c r="CH126" s="560"/>
      <c r="CI126" s="559"/>
      <c r="CJ126" s="575"/>
      <c r="CK126" s="575"/>
      <c r="CL126" s="573"/>
      <c r="CM126" s="555"/>
      <c r="CN126" s="556"/>
      <c r="CO126" s="559"/>
      <c r="CP126" s="559"/>
      <c r="CQ126" s="559"/>
      <c r="CR126" s="560"/>
      <c r="CS126" s="559"/>
      <c r="CT126" s="575"/>
      <c r="CU126" s="575"/>
      <c r="CV126" s="572"/>
      <c r="CW126" s="576"/>
      <c r="CX126" s="576"/>
      <c r="CY126" s="653"/>
      <c r="CZ126" s="559"/>
      <c r="DA126" s="512"/>
      <c r="DB126" s="234">
        <f t="shared" si="53"/>
        <v>0</v>
      </c>
      <c r="DC126" s="304"/>
      <c r="DD126" s="240">
        <f>DB126-DC126</f>
        <v>0</v>
      </c>
      <c r="DE126" s="310">
        <f t="shared" si="84"/>
        <v>0</v>
      </c>
    </row>
    <row r="127" spans="2:109" ht="12.75" hidden="1">
      <c r="B127" s="726"/>
      <c r="C127" s="771"/>
      <c r="D127" s="577"/>
      <c r="E127" s="578"/>
      <c r="F127" s="578"/>
      <c r="G127" s="768"/>
      <c r="H127" s="576"/>
      <c r="I127" s="555">
        <f t="shared" si="81"/>
        <v>0</v>
      </c>
      <c r="J127" s="556">
        <f t="shared" si="82"/>
        <v>0</v>
      </c>
      <c r="K127" s="556"/>
      <c r="L127" s="571"/>
      <c r="M127" s="650">
        <f t="shared" si="79"/>
        <v>0</v>
      </c>
      <c r="N127" s="555">
        <f t="shared" si="83"/>
        <v>0</v>
      </c>
      <c r="O127" s="559">
        <f t="shared" si="83"/>
        <v>0</v>
      </c>
      <c r="P127" s="559">
        <f t="shared" si="83"/>
        <v>0</v>
      </c>
      <c r="Q127" s="559">
        <f t="shared" si="83"/>
        <v>0</v>
      </c>
      <c r="R127" s="559">
        <f t="shared" si="83"/>
        <v>0</v>
      </c>
      <c r="S127" s="559"/>
      <c r="T127" s="651"/>
      <c r="U127" s="717"/>
      <c r="V127" s="718"/>
      <c r="W127" s="559"/>
      <c r="X127" s="559"/>
      <c r="Y127" s="559"/>
      <c r="Z127" s="560"/>
      <c r="AA127" s="559"/>
      <c r="AB127" s="575"/>
      <c r="AC127" s="575"/>
      <c r="AD127" s="572"/>
      <c r="AE127" s="555"/>
      <c r="AF127" s="556"/>
      <c r="AG127" s="559"/>
      <c r="AH127" s="559"/>
      <c r="AI127" s="559"/>
      <c r="AJ127" s="560"/>
      <c r="AK127" s="559"/>
      <c r="AL127" s="575"/>
      <c r="AM127" s="575"/>
      <c r="AN127" s="572"/>
      <c r="AO127" s="555"/>
      <c r="AP127" s="556"/>
      <c r="AQ127" s="559"/>
      <c r="AR127" s="559"/>
      <c r="AS127" s="559"/>
      <c r="AT127" s="560"/>
      <c r="AU127" s="559"/>
      <c r="AV127" s="575"/>
      <c r="AW127" s="575"/>
      <c r="AX127" s="572"/>
      <c r="AY127" s="555"/>
      <c r="AZ127" s="556"/>
      <c r="BA127" s="559"/>
      <c r="BB127" s="559"/>
      <c r="BC127" s="559"/>
      <c r="BD127" s="560"/>
      <c r="BE127" s="559"/>
      <c r="BF127" s="575"/>
      <c r="BG127" s="575"/>
      <c r="BH127" s="572"/>
      <c r="BI127" s="555"/>
      <c r="BJ127" s="556"/>
      <c r="BK127" s="559"/>
      <c r="BL127" s="559"/>
      <c r="BM127" s="559"/>
      <c r="BN127" s="560"/>
      <c r="BO127" s="559"/>
      <c r="BP127" s="575"/>
      <c r="BQ127" s="575"/>
      <c r="BR127" s="572"/>
      <c r="BS127" s="574"/>
      <c r="BT127" s="563"/>
      <c r="BU127" s="559"/>
      <c r="BV127" s="559"/>
      <c r="BW127" s="559"/>
      <c r="BX127" s="560"/>
      <c r="BY127" s="559"/>
      <c r="BZ127" s="575"/>
      <c r="CA127" s="575"/>
      <c r="CB127" s="572"/>
      <c r="CC127" s="555"/>
      <c r="CD127" s="556"/>
      <c r="CE127" s="559"/>
      <c r="CF127" s="559"/>
      <c r="CG127" s="559"/>
      <c r="CH127" s="560"/>
      <c r="CI127" s="559"/>
      <c r="CJ127" s="575"/>
      <c r="CK127" s="575"/>
      <c r="CL127" s="573"/>
      <c r="CM127" s="555"/>
      <c r="CN127" s="556"/>
      <c r="CO127" s="559"/>
      <c r="CP127" s="559"/>
      <c r="CQ127" s="559"/>
      <c r="CR127" s="560"/>
      <c r="CS127" s="559"/>
      <c r="CT127" s="575"/>
      <c r="CU127" s="575"/>
      <c r="CV127" s="572"/>
      <c r="CW127" s="576"/>
      <c r="CX127" s="576"/>
      <c r="CY127" s="653"/>
      <c r="CZ127" s="559"/>
      <c r="DA127" s="512"/>
      <c r="DB127" s="234">
        <f t="shared" si="53"/>
        <v>0</v>
      </c>
      <c r="DC127" s="304"/>
      <c r="DD127" s="240">
        <f>DB127-DC127</f>
        <v>0</v>
      </c>
      <c r="DE127" s="310">
        <f t="shared" si="84"/>
        <v>0</v>
      </c>
    </row>
    <row r="128" spans="2:109" ht="12.75" hidden="1">
      <c r="B128" s="726"/>
      <c r="C128" s="771"/>
      <c r="D128" s="577"/>
      <c r="E128" s="578"/>
      <c r="F128" s="578"/>
      <c r="G128" s="768"/>
      <c r="H128" s="576"/>
      <c r="I128" s="555">
        <f t="shared" si="81"/>
        <v>0</v>
      </c>
      <c r="J128" s="556">
        <f t="shared" si="82"/>
        <v>0</v>
      </c>
      <c r="K128" s="556"/>
      <c r="L128" s="571"/>
      <c r="M128" s="650">
        <f t="shared" si="79"/>
        <v>0</v>
      </c>
      <c r="N128" s="555">
        <f t="shared" si="83"/>
        <v>0</v>
      </c>
      <c r="O128" s="559">
        <f t="shared" si="83"/>
        <v>0</v>
      </c>
      <c r="P128" s="559">
        <f t="shared" si="83"/>
        <v>0</v>
      </c>
      <c r="Q128" s="559">
        <f t="shared" si="83"/>
        <v>0</v>
      </c>
      <c r="R128" s="559">
        <f t="shared" si="83"/>
        <v>0</v>
      </c>
      <c r="S128" s="559"/>
      <c r="T128" s="651"/>
      <c r="U128" s="717"/>
      <c r="V128" s="718"/>
      <c r="W128" s="559"/>
      <c r="X128" s="559"/>
      <c r="Y128" s="559"/>
      <c r="Z128" s="560"/>
      <c r="AA128" s="559"/>
      <c r="AB128" s="575"/>
      <c r="AC128" s="575"/>
      <c r="AD128" s="572"/>
      <c r="AE128" s="555"/>
      <c r="AF128" s="556"/>
      <c r="AG128" s="559"/>
      <c r="AH128" s="559"/>
      <c r="AI128" s="559"/>
      <c r="AJ128" s="560"/>
      <c r="AK128" s="559"/>
      <c r="AL128" s="575"/>
      <c r="AM128" s="575"/>
      <c r="AN128" s="572"/>
      <c r="AO128" s="555"/>
      <c r="AP128" s="556"/>
      <c r="AQ128" s="559"/>
      <c r="AR128" s="559"/>
      <c r="AS128" s="559"/>
      <c r="AT128" s="560"/>
      <c r="AU128" s="559"/>
      <c r="AV128" s="575"/>
      <c r="AW128" s="575"/>
      <c r="AX128" s="572"/>
      <c r="AY128" s="555"/>
      <c r="AZ128" s="556"/>
      <c r="BA128" s="559"/>
      <c r="BB128" s="559"/>
      <c r="BC128" s="559"/>
      <c r="BD128" s="560"/>
      <c r="BE128" s="559"/>
      <c r="BF128" s="575"/>
      <c r="BG128" s="575"/>
      <c r="BH128" s="572"/>
      <c r="BI128" s="555"/>
      <c r="BJ128" s="556"/>
      <c r="BK128" s="559"/>
      <c r="BL128" s="559"/>
      <c r="BM128" s="559"/>
      <c r="BN128" s="560"/>
      <c r="BO128" s="559"/>
      <c r="BP128" s="575"/>
      <c r="BQ128" s="575"/>
      <c r="BR128" s="572"/>
      <c r="BS128" s="574"/>
      <c r="BT128" s="563"/>
      <c r="BU128" s="559"/>
      <c r="BV128" s="559"/>
      <c r="BW128" s="559"/>
      <c r="BX128" s="560"/>
      <c r="BY128" s="559"/>
      <c r="BZ128" s="575"/>
      <c r="CA128" s="575"/>
      <c r="CB128" s="572"/>
      <c r="CC128" s="555"/>
      <c r="CD128" s="556"/>
      <c r="CE128" s="559"/>
      <c r="CF128" s="559"/>
      <c r="CG128" s="559"/>
      <c r="CH128" s="560"/>
      <c r="CI128" s="559"/>
      <c r="CJ128" s="575"/>
      <c r="CK128" s="575"/>
      <c r="CL128" s="573"/>
      <c r="CM128" s="555"/>
      <c r="CN128" s="556"/>
      <c r="CO128" s="559"/>
      <c r="CP128" s="559"/>
      <c r="CQ128" s="559"/>
      <c r="CR128" s="560"/>
      <c r="CS128" s="559"/>
      <c r="CT128" s="575"/>
      <c r="CU128" s="575"/>
      <c r="CV128" s="572"/>
      <c r="CW128" s="576"/>
      <c r="CX128" s="576"/>
      <c r="CY128" s="653"/>
      <c r="CZ128" s="559"/>
      <c r="DA128" s="512"/>
      <c r="DB128" s="234">
        <f t="shared" si="53"/>
        <v>0</v>
      </c>
      <c r="DC128" s="304"/>
      <c r="DD128" s="240">
        <f>DB128-DC128</f>
        <v>0</v>
      </c>
      <c r="DE128" s="310">
        <f t="shared" si="84"/>
        <v>0</v>
      </c>
    </row>
    <row r="129" spans="2:109" ht="12.75" hidden="1">
      <c r="B129" s="726"/>
      <c r="C129" s="771"/>
      <c r="D129" s="577"/>
      <c r="E129" s="578"/>
      <c r="F129" s="578"/>
      <c r="G129" s="768"/>
      <c r="H129" s="576"/>
      <c r="I129" s="555">
        <f t="shared" si="81"/>
        <v>0</v>
      </c>
      <c r="J129" s="556">
        <f t="shared" si="82"/>
        <v>0</v>
      </c>
      <c r="K129" s="556"/>
      <c r="L129" s="571"/>
      <c r="M129" s="650">
        <f t="shared" si="79"/>
        <v>0</v>
      </c>
      <c r="N129" s="555">
        <f t="shared" si="83"/>
        <v>0</v>
      </c>
      <c r="O129" s="559">
        <f t="shared" si="83"/>
        <v>0</v>
      </c>
      <c r="P129" s="559">
        <f t="shared" si="83"/>
        <v>0</v>
      </c>
      <c r="Q129" s="559">
        <f t="shared" si="83"/>
        <v>0</v>
      </c>
      <c r="R129" s="559">
        <f t="shared" si="83"/>
        <v>0</v>
      </c>
      <c r="S129" s="559"/>
      <c r="T129" s="651"/>
      <c r="U129" s="717"/>
      <c r="V129" s="718"/>
      <c r="W129" s="559"/>
      <c r="X129" s="559"/>
      <c r="Y129" s="559"/>
      <c r="Z129" s="560"/>
      <c r="AA129" s="559"/>
      <c r="AB129" s="575"/>
      <c r="AC129" s="575"/>
      <c r="AD129" s="572"/>
      <c r="AE129" s="555"/>
      <c r="AF129" s="556"/>
      <c r="AG129" s="559"/>
      <c r="AH129" s="559"/>
      <c r="AI129" s="559"/>
      <c r="AJ129" s="560"/>
      <c r="AK129" s="559"/>
      <c r="AL129" s="575"/>
      <c r="AM129" s="575"/>
      <c r="AN129" s="572"/>
      <c r="AO129" s="555"/>
      <c r="AP129" s="556"/>
      <c r="AQ129" s="559"/>
      <c r="AR129" s="559"/>
      <c r="AS129" s="559"/>
      <c r="AT129" s="560"/>
      <c r="AU129" s="559"/>
      <c r="AV129" s="575"/>
      <c r="AW129" s="575"/>
      <c r="AX129" s="572"/>
      <c r="AY129" s="555"/>
      <c r="AZ129" s="556"/>
      <c r="BA129" s="559"/>
      <c r="BB129" s="559"/>
      <c r="BC129" s="559"/>
      <c r="BD129" s="560"/>
      <c r="BE129" s="559"/>
      <c r="BF129" s="575"/>
      <c r="BG129" s="575"/>
      <c r="BH129" s="572"/>
      <c r="BI129" s="555"/>
      <c r="BJ129" s="556"/>
      <c r="BK129" s="559"/>
      <c r="BL129" s="559"/>
      <c r="BM129" s="559"/>
      <c r="BN129" s="560"/>
      <c r="BO129" s="559"/>
      <c r="BP129" s="575"/>
      <c r="BQ129" s="575"/>
      <c r="BR129" s="572"/>
      <c r="BS129" s="574"/>
      <c r="BT129" s="563"/>
      <c r="BU129" s="559"/>
      <c r="BV129" s="559"/>
      <c r="BW129" s="559"/>
      <c r="BX129" s="560"/>
      <c r="BY129" s="559"/>
      <c r="BZ129" s="575"/>
      <c r="CA129" s="575"/>
      <c r="CB129" s="572"/>
      <c r="CC129" s="555"/>
      <c r="CD129" s="556"/>
      <c r="CE129" s="559"/>
      <c r="CF129" s="559"/>
      <c r="CG129" s="559"/>
      <c r="CH129" s="560"/>
      <c r="CI129" s="559"/>
      <c r="CJ129" s="575"/>
      <c r="CK129" s="575"/>
      <c r="CL129" s="573"/>
      <c r="CM129" s="555"/>
      <c r="CN129" s="556"/>
      <c r="CO129" s="559"/>
      <c r="CP129" s="559"/>
      <c r="CQ129" s="559"/>
      <c r="CR129" s="560"/>
      <c r="CS129" s="559"/>
      <c r="CT129" s="575"/>
      <c r="CU129" s="575"/>
      <c r="CV129" s="572"/>
      <c r="CW129" s="576"/>
      <c r="CX129" s="576"/>
      <c r="CY129" s="653"/>
      <c r="CZ129" s="559"/>
      <c r="DA129" s="512"/>
      <c r="DB129" s="234">
        <f t="shared" si="53"/>
        <v>0</v>
      </c>
      <c r="DC129" s="304"/>
      <c r="DD129" s="240">
        <f>DB129-DC129</f>
        <v>0</v>
      </c>
      <c r="DE129" s="310">
        <f t="shared" si="84"/>
        <v>0</v>
      </c>
    </row>
    <row r="130" spans="2:109" ht="12.75" hidden="1">
      <c r="B130" s="656" t="s">
        <v>146</v>
      </c>
      <c r="C130" s="771"/>
      <c r="D130" s="577"/>
      <c r="E130" s="578"/>
      <c r="F130" s="578"/>
      <c r="G130" s="768"/>
      <c r="H130" s="576"/>
      <c r="I130" s="555">
        <f t="shared" si="81"/>
        <v>0</v>
      </c>
      <c r="J130" s="556">
        <f t="shared" si="82"/>
        <v>0</v>
      </c>
      <c r="K130" s="556"/>
      <c r="L130" s="571"/>
      <c r="M130" s="650">
        <f t="shared" si="79"/>
        <v>0</v>
      </c>
      <c r="N130" s="555">
        <f t="shared" si="83"/>
        <v>0</v>
      </c>
      <c r="O130" s="559">
        <f t="shared" si="83"/>
        <v>0</v>
      </c>
      <c r="P130" s="559">
        <f t="shared" si="83"/>
        <v>0</v>
      </c>
      <c r="Q130" s="559">
        <f t="shared" si="83"/>
        <v>0</v>
      </c>
      <c r="R130" s="559">
        <f t="shared" si="83"/>
        <v>0</v>
      </c>
      <c r="S130" s="559"/>
      <c r="T130" s="651">
        <f>X130+AH130+AR130+BB130+BL130+BV130+CF130+CP130</f>
        <v>0</v>
      </c>
      <c r="U130" s="717"/>
      <c r="V130" s="718"/>
      <c r="W130" s="559"/>
      <c r="X130" s="559"/>
      <c r="Y130" s="559"/>
      <c r="Z130" s="560"/>
      <c r="AA130" s="559"/>
      <c r="AB130" s="575"/>
      <c r="AC130" s="575"/>
      <c r="AD130" s="572"/>
      <c r="AE130" s="555"/>
      <c r="AF130" s="556"/>
      <c r="AG130" s="559"/>
      <c r="AH130" s="559"/>
      <c r="AI130" s="559"/>
      <c r="AJ130" s="560"/>
      <c r="AK130" s="559"/>
      <c r="AL130" s="575"/>
      <c r="AM130" s="575"/>
      <c r="AN130" s="572"/>
      <c r="AO130" s="555"/>
      <c r="AP130" s="556"/>
      <c r="AQ130" s="559"/>
      <c r="AR130" s="559"/>
      <c r="AS130" s="559"/>
      <c r="AT130" s="560"/>
      <c r="AU130" s="559"/>
      <c r="AV130" s="575"/>
      <c r="AW130" s="575"/>
      <c r="AX130" s="572"/>
      <c r="AY130" s="555"/>
      <c r="AZ130" s="556"/>
      <c r="BA130" s="559">
        <f>AY130-BC130</f>
        <v>0</v>
      </c>
      <c r="BB130" s="559"/>
      <c r="BC130" s="559">
        <f>ROUND(0.8*AY130,0)</f>
        <v>0</v>
      </c>
      <c r="BD130" s="560">
        <f>BC130-SUM(BE130:BG130)</f>
        <v>0</v>
      </c>
      <c r="BE130" s="559"/>
      <c r="BF130" s="575"/>
      <c r="BG130" s="575"/>
      <c r="BH130" s="572"/>
      <c r="BI130" s="555"/>
      <c r="BJ130" s="556"/>
      <c r="BK130" s="559">
        <f>BI130-BM130</f>
        <v>0</v>
      </c>
      <c r="BL130" s="559"/>
      <c r="BM130" s="559">
        <f>ROUND(0.8*BI130,0)</f>
        <v>0</v>
      </c>
      <c r="BN130" s="560">
        <f>BM130-SUM(BO130:BQ130)</f>
        <v>0</v>
      </c>
      <c r="BO130" s="559"/>
      <c r="BP130" s="575"/>
      <c r="BQ130" s="575"/>
      <c r="BR130" s="572"/>
      <c r="BS130" s="574"/>
      <c r="BT130" s="563"/>
      <c r="BU130" s="559"/>
      <c r="BV130" s="559"/>
      <c r="BW130" s="559"/>
      <c r="BX130" s="560"/>
      <c r="BY130" s="559"/>
      <c r="BZ130" s="575"/>
      <c r="CA130" s="575"/>
      <c r="CB130" s="572"/>
      <c r="CC130" s="555"/>
      <c r="CD130" s="556"/>
      <c r="CE130" s="559">
        <f>CC130-CG130</f>
        <v>0</v>
      </c>
      <c r="CF130" s="559"/>
      <c r="CG130" s="559">
        <f>ROUND(0.8*CC130,0)</f>
        <v>0</v>
      </c>
      <c r="CH130" s="560">
        <f>CG130-SUM(CI130:CK130)</f>
        <v>0</v>
      </c>
      <c r="CI130" s="559"/>
      <c r="CJ130" s="575"/>
      <c r="CK130" s="575"/>
      <c r="CL130" s="573"/>
      <c r="CM130" s="555"/>
      <c r="CN130" s="556"/>
      <c r="CO130" s="559">
        <f>CM130-CQ130</f>
        <v>0</v>
      </c>
      <c r="CP130" s="559"/>
      <c r="CQ130" s="559">
        <f>ROUND(0.8*CM130,0)</f>
        <v>0</v>
      </c>
      <c r="CR130" s="560">
        <f>CQ130-SUM(CS130:CU130)</f>
        <v>0</v>
      </c>
      <c r="CS130" s="559"/>
      <c r="CT130" s="575"/>
      <c r="CU130" s="575"/>
      <c r="CV130" s="572"/>
      <c r="CW130" s="576"/>
      <c r="CX130" s="576"/>
      <c r="CY130" s="653">
        <f>I130-CZ130-DA130</f>
        <v>0</v>
      </c>
      <c r="CZ130" s="559"/>
      <c r="DA130" s="512"/>
      <c r="DB130" s="234">
        <f t="shared" si="53"/>
        <v>0</v>
      </c>
      <c r="DC130" s="304"/>
      <c r="DD130" s="240">
        <f t="shared" si="54"/>
        <v>0</v>
      </c>
      <c r="DE130" s="310">
        <f t="shared" si="84"/>
        <v>0</v>
      </c>
    </row>
    <row r="131" spans="2:109" ht="12.75" hidden="1">
      <c r="B131" s="656" t="s">
        <v>112</v>
      </c>
      <c r="C131" s="771" t="s">
        <v>355</v>
      </c>
      <c r="D131" s="577"/>
      <c r="E131" s="786"/>
      <c r="F131" s="578"/>
      <c r="G131" s="768"/>
      <c r="H131" s="576"/>
      <c r="I131" s="555">
        <f>U131+AE131+AO131+AY131+BI131+BS131+CC131+CM131</f>
        <v>0</v>
      </c>
      <c r="J131" s="556"/>
      <c r="K131" s="556"/>
      <c r="L131" s="571"/>
      <c r="M131" s="770"/>
      <c r="N131" s="555"/>
      <c r="O131" s="559"/>
      <c r="P131" s="559"/>
      <c r="Q131" s="559"/>
      <c r="R131" s="559">
        <f>AC131+AM131+AW131+BG131+BQ131+CA131+CK131+CU131</f>
        <v>0</v>
      </c>
      <c r="S131" s="559">
        <f>Z131+AJ131+AT131+BD131+BN131+BX131+CH131+CR131</f>
        <v>0</v>
      </c>
      <c r="T131" s="724"/>
      <c r="U131" s="717"/>
      <c r="V131" s="718"/>
      <c r="W131" s="559"/>
      <c r="X131" s="559"/>
      <c r="Y131" s="559"/>
      <c r="Z131" s="559"/>
      <c r="AA131" s="559"/>
      <c r="AB131" s="575"/>
      <c r="AC131" s="575"/>
      <c r="AD131" s="572"/>
      <c r="AE131" s="555"/>
      <c r="AF131" s="556"/>
      <c r="AG131" s="559"/>
      <c r="AH131" s="559"/>
      <c r="AI131" s="559"/>
      <c r="AJ131" s="559"/>
      <c r="AK131" s="559"/>
      <c r="AL131" s="575"/>
      <c r="AM131" s="575"/>
      <c r="AN131" s="572"/>
      <c r="AO131" s="555"/>
      <c r="AP131" s="556"/>
      <c r="AQ131" s="559"/>
      <c r="AR131" s="559"/>
      <c r="AS131" s="559"/>
      <c r="AT131" s="559"/>
      <c r="AU131" s="559"/>
      <c r="AV131" s="575"/>
      <c r="AW131" s="575"/>
      <c r="AX131" s="572">
        <f>AO131</f>
        <v>0</v>
      </c>
      <c r="AY131" s="555"/>
      <c r="AZ131" s="556"/>
      <c r="BA131" s="559"/>
      <c r="BB131" s="559"/>
      <c r="BC131" s="559">
        <f>AY131</f>
        <v>0</v>
      </c>
      <c r="BD131" s="560">
        <f>BC131-SUM(BE131:BG131)</f>
        <v>0</v>
      </c>
      <c r="BE131" s="559"/>
      <c r="BF131" s="575"/>
      <c r="BG131" s="575"/>
      <c r="BH131" s="572">
        <f>AY131</f>
        <v>0</v>
      </c>
      <c r="BI131" s="555"/>
      <c r="BJ131" s="556"/>
      <c r="BK131" s="559"/>
      <c r="BL131" s="559"/>
      <c r="BM131" s="559"/>
      <c r="BN131" s="560"/>
      <c r="BO131" s="559"/>
      <c r="BP131" s="575"/>
      <c r="BQ131" s="575"/>
      <c r="BR131" s="572"/>
      <c r="BS131" s="555"/>
      <c r="BT131" s="556"/>
      <c r="BU131" s="559"/>
      <c r="BV131" s="559"/>
      <c r="BW131" s="559"/>
      <c r="BX131" s="560"/>
      <c r="BY131" s="559"/>
      <c r="BZ131" s="575"/>
      <c r="CA131" s="575"/>
      <c r="CB131" s="572"/>
      <c r="CC131" s="555"/>
      <c r="CD131" s="556"/>
      <c r="CE131" s="559"/>
      <c r="CF131" s="559"/>
      <c r="CG131" s="559"/>
      <c r="CH131" s="560"/>
      <c r="CI131" s="559"/>
      <c r="CJ131" s="575"/>
      <c r="CK131" s="575"/>
      <c r="CL131" s="572"/>
      <c r="CM131" s="555"/>
      <c r="CN131" s="556"/>
      <c r="CO131" s="559"/>
      <c r="CP131" s="559"/>
      <c r="CQ131" s="559"/>
      <c r="CR131" s="560"/>
      <c r="CS131" s="559"/>
      <c r="CT131" s="575"/>
      <c r="CU131" s="575"/>
      <c r="CV131" s="572">
        <f>CM131</f>
        <v>0</v>
      </c>
      <c r="CW131" s="576"/>
      <c r="CX131" s="576"/>
      <c r="CY131" s="555">
        <f>I131-CZ131-DA131</f>
        <v>0</v>
      </c>
      <c r="CZ131" s="559"/>
      <c r="DA131" s="512"/>
      <c r="DB131" s="234">
        <f t="shared" si="53"/>
        <v>0</v>
      </c>
      <c r="DC131" s="304"/>
      <c r="DD131" s="240">
        <f t="shared" si="54"/>
        <v>0</v>
      </c>
      <c r="DE131" s="310">
        <f t="shared" si="84"/>
        <v>0</v>
      </c>
    </row>
    <row r="132" spans="2:109" ht="12.75" customHeight="1" hidden="1">
      <c r="B132" s="656" t="s">
        <v>113</v>
      </c>
      <c r="C132" s="771" t="s">
        <v>293</v>
      </c>
      <c r="D132" s="577"/>
      <c r="E132" s="578"/>
      <c r="F132" s="578"/>
      <c r="G132" s="768"/>
      <c r="H132" s="576"/>
      <c r="I132" s="555">
        <f>U132+AE132+AO132+AY132+BI132+BS132+CC132+CM132</f>
        <v>0</v>
      </c>
      <c r="J132" s="556"/>
      <c r="K132" s="556"/>
      <c r="L132" s="571"/>
      <c r="M132" s="770"/>
      <c r="N132" s="555"/>
      <c r="O132" s="559"/>
      <c r="P132" s="559"/>
      <c r="Q132" s="559"/>
      <c r="R132" s="559">
        <f>AC132+AM132+AW132+BG132+BQ132+CA132+CK132+CU132</f>
        <v>0</v>
      </c>
      <c r="S132" s="559">
        <f>Z132+AJ132+AT132+BD132+BN132+BX132+CH132+CR132</f>
        <v>0</v>
      </c>
      <c r="T132" s="724"/>
      <c r="U132" s="717"/>
      <c r="V132" s="718"/>
      <c r="W132" s="559"/>
      <c r="X132" s="559"/>
      <c r="Y132" s="559"/>
      <c r="Z132" s="559"/>
      <c r="AA132" s="559"/>
      <c r="AB132" s="575"/>
      <c r="AC132" s="575"/>
      <c r="AD132" s="572"/>
      <c r="AE132" s="555"/>
      <c r="AF132" s="556"/>
      <c r="AG132" s="559"/>
      <c r="AH132" s="559"/>
      <c r="AI132" s="559"/>
      <c r="AJ132" s="559"/>
      <c r="AK132" s="559"/>
      <c r="AL132" s="575"/>
      <c r="AM132" s="575"/>
      <c r="AN132" s="572"/>
      <c r="AO132" s="555"/>
      <c r="AP132" s="556"/>
      <c r="AQ132" s="559"/>
      <c r="AR132" s="559"/>
      <c r="AS132" s="559"/>
      <c r="AT132" s="559"/>
      <c r="AU132" s="559"/>
      <c r="AV132" s="575"/>
      <c r="AW132" s="575"/>
      <c r="AX132" s="572">
        <f>AO132</f>
        <v>0</v>
      </c>
      <c r="AY132" s="555"/>
      <c r="AZ132" s="556"/>
      <c r="BA132" s="559"/>
      <c r="BB132" s="559"/>
      <c r="BC132" s="559">
        <f>AY132</f>
        <v>0</v>
      </c>
      <c r="BD132" s="560">
        <f>BC132-SUM(BE132:BG132)</f>
        <v>0</v>
      </c>
      <c r="BE132" s="559"/>
      <c r="BF132" s="575"/>
      <c r="BG132" s="575"/>
      <c r="BH132" s="572">
        <f>AY132</f>
        <v>0</v>
      </c>
      <c r="BI132" s="555"/>
      <c r="BJ132" s="556"/>
      <c r="BK132" s="559"/>
      <c r="BL132" s="559"/>
      <c r="BM132" s="559">
        <f>BI132</f>
        <v>0</v>
      </c>
      <c r="BN132" s="560">
        <f>BM132-SUM(BO132:BQ132)</f>
        <v>0</v>
      </c>
      <c r="BO132" s="559"/>
      <c r="BP132" s="575"/>
      <c r="BQ132" s="575"/>
      <c r="BR132" s="572">
        <f>BI132</f>
        <v>0</v>
      </c>
      <c r="BS132" s="555"/>
      <c r="BT132" s="556"/>
      <c r="BU132" s="559"/>
      <c r="BV132" s="559"/>
      <c r="BW132" s="559"/>
      <c r="BX132" s="560"/>
      <c r="BY132" s="559"/>
      <c r="BZ132" s="575"/>
      <c r="CA132" s="575"/>
      <c r="CB132" s="572">
        <f>BS132</f>
        <v>0</v>
      </c>
      <c r="CC132" s="555"/>
      <c r="CD132" s="556"/>
      <c r="CE132" s="559"/>
      <c r="CF132" s="559"/>
      <c r="CG132" s="559">
        <f>CC132</f>
        <v>0</v>
      </c>
      <c r="CH132" s="560">
        <f>CG132-SUM(CI132:CK132)</f>
        <v>0</v>
      </c>
      <c r="CI132" s="559"/>
      <c r="CJ132" s="575"/>
      <c r="CK132" s="575"/>
      <c r="CL132" s="572"/>
      <c r="CM132" s="555"/>
      <c r="CN132" s="556"/>
      <c r="CO132" s="559"/>
      <c r="CP132" s="559"/>
      <c r="CQ132" s="559">
        <f>CM132</f>
        <v>0</v>
      </c>
      <c r="CR132" s="560">
        <f>CQ132-SUM(CS132:CU132)</f>
        <v>0</v>
      </c>
      <c r="CS132" s="559"/>
      <c r="CT132" s="575"/>
      <c r="CU132" s="575"/>
      <c r="CV132" s="572">
        <f>CM132</f>
        <v>0</v>
      </c>
      <c r="CW132" s="576"/>
      <c r="CX132" s="576"/>
      <c r="CY132" s="555">
        <f>I132-CZ132-DA132</f>
        <v>0</v>
      </c>
      <c r="CZ132" s="559"/>
      <c r="DA132" s="512"/>
      <c r="DB132" s="234">
        <f t="shared" si="53"/>
        <v>0</v>
      </c>
      <c r="DC132" s="304"/>
      <c r="DD132" s="240">
        <f t="shared" si="54"/>
        <v>0</v>
      </c>
      <c r="DE132" s="310">
        <f t="shared" si="84"/>
        <v>0</v>
      </c>
    </row>
    <row r="133" spans="2:109" ht="12.75" hidden="1">
      <c r="B133" s="656"/>
      <c r="C133" s="771"/>
      <c r="D133" s="577"/>
      <c r="E133" s="578"/>
      <c r="F133" s="578"/>
      <c r="G133" s="768"/>
      <c r="H133" s="576"/>
      <c r="I133" s="574"/>
      <c r="J133" s="563"/>
      <c r="K133" s="563"/>
      <c r="L133" s="557"/>
      <c r="M133" s="787"/>
      <c r="N133" s="574"/>
      <c r="O133" s="559"/>
      <c r="P133" s="559"/>
      <c r="Q133" s="559"/>
      <c r="R133" s="559"/>
      <c r="S133" s="559"/>
      <c r="T133" s="724"/>
      <c r="U133" s="555"/>
      <c r="V133" s="556"/>
      <c r="W133" s="559"/>
      <c r="X133" s="559"/>
      <c r="Y133" s="559"/>
      <c r="Z133" s="559"/>
      <c r="AA133" s="559"/>
      <c r="AB133" s="575"/>
      <c r="AC133" s="575"/>
      <c r="AD133" s="572"/>
      <c r="AE133" s="555"/>
      <c r="AF133" s="556"/>
      <c r="AG133" s="559"/>
      <c r="AH133" s="559"/>
      <c r="AI133" s="559"/>
      <c r="AJ133" s="559"/>
      <c r="AK133" s="559"/>
      <c r="AL133" s="575"/>
      <c r="AM133" s="575"/>
      <c r="AN133" s="572"/>
      <c r="AO133" s="555"/>
      <c r="AP133" s="556"/>
      <c r="AQ133" s="559"/>
      <c r="AR133" s="559"/>
      <c r="AS133" s="559"/>
      <c r="AT133" s="559"/>
      <c r="AU133" s="559"/>
      <c r="AV133" s="575"/>
      <c r="AW133" s="575"/>
      <c r="AX133" s="572"/>
      <c r="AY133" s="555"/>
      <c r="AZ133" s="556"/>
      <c r="BA133" s="559"/>
      <c r="BB133" s="559"/>
      <c r="BC133" s="559"/>
      <c r="BD133" s="559"/>
      <c r="BE133" s="559"/>
      <c r="BF133" s="575"/>
      <c r="BG133" s="575"/>
      <c r="BH133" s="572"/>
      <c r="BI133" s="555"/>
      <c r="BJ133" s="556"/>
      <c r="BK133" s="559"/>
      <c r="BL133" s="559"/>
      <c r="BM133" s="559"/>
      <c r="BN133" s="559"/>
      <c r="BO133" s="559"/>
      <c r="BP133" s="575"/>
      <c r="BQ133" s="575"/>
      <c r="BR133" s="572"/>
      <c r="BS133" s="555"/>
      <c r="BT133" s="556"/>
      <c r="BU133" s="559"/>
      <c r="BV133" s="559"/>
      <c r="BW133" s="559"/>
      <c r="BX133" s="559"/>
      <c r="BY133" s="559"/>
      <c r="BZ133" s="575"/>
      <c r="CA133" s="575"/>
      <c r="CB133" s="572"/>
      <c r="CC133" s="555"/>
      <c r="CD133" s="556"/>
      <c r="CE133" s="559"/>
      <c r="CF133" s="559"/>
      <c r="CG133" s="559"/>
      <c r="CH133" s="559"/>
      <c r="CI133" s="559"/>
      <c r="CJ133" s="575"/>
      <c r="CK133" s="575"/>
      <c r="CL133" s="572"/>
      <c r="CM133" s="555"/>
      <c r="CN133" s="556"/>
      <c r="CO133" s="559"/>
      <c r="CP133" s="559"/>
      <c r="CQ133" s="559"/>
      <c r="CR133" s="559"/>
      <c r="CS133" s="559"/>
      <c r="CT133" s="575"/>
      <c r="CU133" s="575"/>
      <c r="CV133" s="572"/>
      <c r="CW133" s="576"/>
      <c r="CX133" s="576"/>
      <c r="CY133" s="555"/>
      <c r="CZ133" s="559"/>
      <c r="DA133" s="512"/>
      <c r="DB133" s="234"/>
      <c r="DC133" s="87"/>
      <c r="DD133" s="75"/>
      <c r="DE133" s="239"/>
    </row>
    <row r="134" spans="2:109" ht="12.75" hidden="1">
      <c r="B134" s="674" t="s">
        <v>114</v>
      </c>
      <c r="C134" s="773"/>
      <c r="D134" s="577"/>
      <c r="E134" s="578"/>
      <c r="F134" s="578"/>
      <c r="G134" s="774"/>
      <c r="H134" s="775"/>
      <c r="I134" s="776">
        <f>SUM(I135:I143)</f>
        <v>0</v>
      </c>
      <c r="J134" s="777">
        <f>SUM(J135:J143)</f>
        <v>0</v>
      </c>
      <c r="K134" s="778"/>
      <c r="L134" s="779"/>
      <c r="M134" s="650">
        <f aca="true" t="shared" si="85" ref="M134:M140">V134+AF134+AP134+AZ134+BJ134+BT134+CD134+CN134</f>
        <v>18</v>
      </c>
      <c r="N134" s="776">
        <f aca="true" t="shared" si="86" ref="N134:S134">SUM(N135:N143)</f>
        <v>0</v>
      </c>
      <c r="O134" s="777">
        <f t="shared" si="86"/>
        <v>0</v>
      </c>
      <c r="P134" s="777">
        <f t="shared" si="86"/>
        <v>0</v>
      </c>
      <c r="Q134" s="777">
        <f t="shared" si="86"/>
        <v>0</v>
      </c>
      <c r="R134" s="777">
        <f t="shared" si="86"/>
        <v>0</v>
      </c>
      <c r="S134" s="777">
        <f t="shared" si="86"/>
        <v>0</v>
      </c>
      <c r="T134" s="651">
        <f>X134+AH134+AR134+BB134+BL134+BV134+CF134+CP134</f>
        <v>18</v>
      </c>
      <c r="U134" s="776"/>
      <c r="V134" s="778"/>
      <c r="W134" s="780"/>
      <c r="X134" s="780"/>
      <c r="Y134" s="559"/>
      <c r="Z134" s="559"/>
      <c r="AA134" s="559"/>
      <c r="AB134" s="575"/>
      <c r="AC134" s="575"/>
      <c r="AD134" s="572"/>
      <c r="AE134" s="555"/>
      <c r="AF134" s="556"/>
      <c r="AG134" s="559"/>
      <c r="AH134" s="559"/>
      <c r="AI134" s="559"/>
      <c r="AJ134" s="559"/>
      <c r="AK134" s="559"/>
      <c r="AL134" s="575"/>
      <c r="AM134" s="575"/>
      <c r="AN134" s="572"/>
      <c r="AO134" s="781"/>
      <c r="AP134" s="782"/>
      <c r="AQ134" s="780"/>
      <c r="AR134" s="780"/>
      <c r="AS134" s="559"/>
      <c r="AT134" s="559"/>
      <c r="AU134" s="559"/>
      <c r="AV134" s="575"/>
      <c r="AW134" s="575"/>
      <c r="AX134" s="572"/>
      <c r="AY134" s="555"/>
      <c r="AZ134" s="556"/>
      <c r="BA134" s="559"/>
      <c r="BB134" s="559"/>
      <c r="BC134" s="559"/>
      <c r="BD134" s="559"/>
      <c r="BE134" s="559"/>
      <c r="BF134" s="575"/>
      <c r="BG134" s="575"/>
      <c r="BH134" s="572"/>
      <c r="BI134" s="781"/>
      <c r="BJ134" s="782"/>
      <c r="BK134" s="780"/>
      <c r="BL134" s="780"/>
      <c r="BM134" s="559"/>
      <c r="BN134" s="559"/>
      <c r="BO134" s="559"/>
      <c r="BP134" s="575"/>
      <c r="BQ134" s="575"/>
      <c r="BR134" s="572"/>
      <c r="BS134" s="555"/>
      <c r="BT134" s="556"/>
      <c r="BU134" s="559"/>
      <c r="BV134" s="559"/>
      <c r="BW134" s="559"/>
      <c r="BX134" s="559"/>
      <c r="BY134" s="559"/>
      <c r="BZ134" s="575"/>
      <c r="CA134" s="575"/>
      <c r="CB134" s="572"/>
      <c r="CC134" s="555"/>
      <c r="CD134" s="556"/>
      <c r="CE134" s="559"/>
      <c r="CF134" s="559"/>
      <c r="CG134" s="559"/>
      <c r="CH134" s="559"/>
      <c r="CI134" s="559"/>
      <c r="CJ134" s="575"/>
      <c r="CK134" s="575"/>
      <c r="CL134" s="572"/>
      <c r="CM134" s="555"/>
      <c r="CN134" s="556">
        <v>18</v>
      </c>
      <c r="CO134" s="559"/>
      <c r="CP134" s="559">
        <v>18</v>
      </c>
      <c r="CQ134" s="559"/>
      <c r="CR134" s="559"/>
      <c r="CS134" s="559"/>
      <c r="CT134" s="575"/>
      <c r="CU134" s="575"/>
      <c r="CV134" s="572"/>
      <c r="CW134" s="576"/>
      <c r="CX134" s="576"/>
      <c r="CY134" s="653"/>
      <c r="CZ134" s="783"/>
      <c r="DA134" s="784"/>
      <c r="DB134" s="472">
        <f>I134</f>
        <v>0</v>
      </c>
      <c r="DC134" s="300"/>
      <c r="DD134" s="126">
        <f aca="true" t="shared" si="87" ref="DD134:DD142">DB134-DC134</f>
        <v>0</v>
      </c>
      <c r="DE134" s="239"/>
    </row>
    <row r="135" spans="2:109" ht="12.75" hidden="1">
      <c r="B135" s="656" t="s">
        <v>115</v>
      </c>
      <c r="C135" s="771"/>
      <c r="D135" s="577"/>
      <c r="E135" s="578"/>
      <c r="F135" s="578"/>
      <c r="G135" s="768"/>
      <c r="H135" s="576"/>
      <c r="I135" s="555">
        <f aca="true" t="shared" si="88" ref="I135:I140">N135+J135+S135</f>
        <v>0</v>
      </c>
      <c r="J135" s="556">
        <f aca="true" t="shared" si="89" ref="J135:J140">W135+AG135+AQ135+BA135+BK135+BU135+CE135+CO135</f>
        <v>0</v>
      </c>
      <c r="K135" s="556"/>
      <c r="L135" s="571"/>
      <c r="M135" s="650">
        <f t="shared" si="85"/>
        <v>0</v>
      </c>
      <c r="N135" s="555">
        <f aca="true" t="shared" si="90" ref="N135:R140">Y135+AI135+AS135+BC135+BM135+BW135+CG135+CQ135</f>
        <v>0</v>
      </c>
      <c r="O135" s="559">
        <f t="shared" si="90"/>
        <v>0</v>
      </c>
      <c r="P135" s="559">
        <f t="shared" si="90"/>
        <v>0</v>
      </c>
      <c r="Q135" s="559">
        <f t="shared" si="90"/>
        <v>0</v>
      </c>
      <c r="R135" s="559">
        <f t="shared" si="90"/>
        <v>0</v>
      </c>
      <c r="S135" s="559"/>
      <c r="T135" s="651">
        <f>X135+AH135+AR135+BB135+BL135+BV135+CF135+CP135</f>
        <v>0</v>
      </c>
      <c r="U135" s="717"/>
      <c r="V135" s="718"/>
      <c r="W135" s="559"/>
      <c r="X135" s="559"/>
      <c r="Y135" s="559"/>
      <c r="Z135" s="560"/>
      <c r="AA135" s="559"/>
      <c r="AB135" s="575"/>
      <c r="AC135" s="575"/>
      <c r="AD135" s="572"/>
      <c r="AE135" s="555"/>
      <c r="AF135" s="556"/>
      <c r="AG135" s="559"/>
      <c r="AH135" s="559"/>
      <c r="AI135" s="559"/>
      <c r="AJ135" s="560"/>
      <c r="AK135" s="559"/>
      <c r="AL135" s="575"/>
      <c r="AM135" s="575"/>
      <c r="AN135" s="572"/>
      <c r="AO135" s="555"/>
      <c r="AP135" s="556"/>
      <c r="AQ135" s="559"/>
      <c r="AR135" s="559"/>
      <c r="AS135" s="559"/>
      <c r="AT135" s="560"/>
      <c r="AU135" s="559"/>
      <c r="AV135" s="575"/>
      <c r="AW135" s="575"/>
      <c r="AX135" s="572"/>
      <c r="AY135" s="555"/>
      <c r="AZ135" s="556"/>
      <c r="BA135" s="559"/>
      <c r="BB135" s="559"/>
      <c r="BC135" s="559"/>
      <c r="BD135" s="560"/>
      <c r="BE135" s="559"/>
      <c r="BF135" s="575"/>
      <c r="BG135" s="575"/>
      <c r="BH135" s="572"/>
      <c r="BI135" s="555"/>
      <c r="BJ135" s="556"/>
      <c r="BK135" s="559"/>
      <c r="BL135" s="559"/>
      <c r="BM135" s="559"/>
      <c r="BN135" s="560"/>
      <c r="BO135" s="559"/>
      <c r="BP135" s="575"/>
      <c r="BQ135" s="575"/>
      <c r="BR135" s="572"/>
      <c r="BS135" s="574"/>
      <c r="BT135" s="563"/>
      <c r="BU135" s="559"/>
      <c r="BV135" s="559"/>
      <c r="BW135" s="559"/>
      <c r="BX135" s="560"/>
      <c r="BY135" s="559"/>
      <c r="BZ135" s="575"/>
      <c r="CA135" s="575"/>
      <c r="CB135" s="572"/>
      <c r="CC135" s="555"/>
      <c r="CD135" s="556"/>
      <c r="CE135" s="559">
        <f>CC135-CG135</f>
        <v>0</v>
      </c>
      <c r="CF135" s="559"/>
      <c r="CG135" s="559">
        <f>ROUND(0.76*CC135,0)</f>
        <v>0</v>
      </c>
      <c r="CH135" s="560">
        <f>CG135-SUM(CI135:CK135)</f>
        <v>0</v>
      </c>
      <c r="CI135" s="559"/>
      <c r="CJ135" s="575"/>
      <c r="CK135" s="575"/>
      <c r="CL135" s="573"/>
      <c r="CM135" s="555"/>
      <c r="CN135" s="556"/>
      <c r="CO135" s="559"/>
      <c r="CP135" s="559"/>
      <c r="CQ135" s="559"/>
      <c r="CR135" s="560"/>
      <c r="CS135" s="559"/>
      <c r="CT135" s="575"/>
      <c r="CU135" s="575"/>
      <c r="CV135" s="572"/>
      <c r="CW135" s="576"/>
      <c r="CX135" s="576"/>
      <c r="CY135" s="653">
        <f>I135-CZ135-DA135</f>
        <v>0</v>
      </c>
      <c r="CZ135" s="559"/>
      <c r="DA135" s="512"/>
      <c r="DB135" s="234">
        <f>I135</f>
        <v>0</v>
      </c>
      <c r="DC135" s="304"/>
      <c r="DD135" s="240">
        <f t="shared" si="87"/>
        <v>0</v>
      </c>
      <c r="DE135" s="310">
        <f aca="true" t="shared" si="91" ref="DE135:DE142">CZ135+DA135-DD135</f>
        <v>0</v>
      </c>
    </row>
    <row r="136" spans="2:109" ht="12.75" hidden="1">
      <c r="B136" s="656"/>
      <c r="C136" s="771"/>
      <c r="D136" s="577"/>
      <c r="E136" s="578"/>
      <c r="F136" s="578"/>
      <c r="G136" s="768"/>
      <c r="H136" s="576"/>
      <c r="I136" s="555">
        <f t="shared" si="88"/>
        <v>0</v>
      </c>
      <c r="J136" s="556">
        <f t="shared" si="89"/>
        <v>0</v>
      </c>
      <c r="K136" s="556"/>
      <c r="L136" s="571"/>
      <c r="M136" s="650">
        <f t="shared" si="85"/>
        <v>0</v>
      </c>
      <c r="N136" s="555">
        <f t="shared" si="90"/>
        <v>0</v>
      </c>
      <c r="O136" s="559">
        <f t="shared" si="90"/>
        <v>0</v>
      </c>
      <c r="P136" s="559">
        <f t="shared" si="90"/>
        <v>0</v>
      </c>
      <c r="Q136" s="559">
        <f t="shared" si="90"/>
        <v>0</v>
      </c>
      <c r="R136" s="559">
        <f t="shared" si="90"/>
        <v>0</v>
      </c>
      <c r="S136" s="559"/>
      <c r="T136" s="651"/>
      <c r="U136" s="717"/>
      <c r="V136" s="718"/>
      <c r="W136" s="559"/>
      <c r="X136" s="559"/>
      <c r="Y136" s="559"/>
      <c r="Z136" s="560"/>
      <c r="AA136" s="559"/>
      <c r="AB136" s="575"/>
      <c r="AC136" s="575"/>
      <c r="AD136" s="572"/>
      <c r="AE136" s="555"/>
      <c r="AF136" s="556"/>
      <c r="AG136" s="559"/>
      <c r="AH136" s="559"/>
      <c r="AI136" s="559"/>
      <c r="AJ136" s="560"/>
      <c r="AK136" s="559"/>
      <c r="AL136" s="575"/>
      <c r="AM136" s="575"/>
      <c r="AN136" s="572"/>
      <c r="AO136" s="555"/>
      <c r="AP136" s="556"/>
      <c r="AQ136" s="559"/>
      <c r="AR136" s="559"/>
      <c r="AS136" s="559"/>
      <c r="AT136" s="560"/>
      <c r="AU136" s="559"/>
      <c r="AV136" s="575"/>
      <c r="AW136" s="575"/>
      <c r="AX136" s="572"/>
      <c r="AY136" s="555"/>
      <c r="AZ136" s="556"/>
      <c r="BA136" s="559"/>
      <c r="BB136" s="559"/>
      <c r="BC136" s="559"/>
      <c r="BD136" s="560"/>
      <c r="BE136" s="559"/>
      <c r="BF136" s="575"/>
      <c r="BG136" s="575"/>
      <c r="BH136" s="572"/>
      <c r="BI136" s="555"/>
      <c r="BJ136" s="556"/>
      <c r="BK136" s="559"/>
      <c r="BL136" s="559"/>
      <c r="BM136" s="559"/>
      <c r="BN136" s="560"/>
      <c r="BO136" s="559"/>
      <c r="BP136" s="575"/>
      <c r="BQ136" s="575"/>
      <c r="BR136" s="572"/>
      <c r="BS136" s="574"/>
      <c r="BT136" s="563"/>
      <c r="BU136" s="559"/>
      <c r="BV136" s="559"/>
      <c r="BW136" s="559"/>
      <c r="BX136" s="560"/>
      <c r="BY136" s="559"/>
      <c r="BZ136" s="575"/>
      <c r="CA136" s="575"/>
      <c r="CB136" s="572"/>
      <c r="CC136" s="555"/>
      <c r="CD136" s="556"/>
      <c r="CE136" s="559"/>
      <c r="CF136" s="559"/>
      <c r="CG136" s="559"/>
      <c r="CH136" s="560"/>
      <c r="CI136" s="559"/>
      <c r="CJ136" s="575"/>
      <c r="CK136" s="575"/>
      <c r="CL136" s="573"/>
      <c r="CM136" s="555"/>
      <c r="CN136" s="556"/>
      <c r="CO136" s="559"/>
      <c r="CP136" s="559"/>
      <c r="CQ136" s="559"/>
      <c r="CR136" s="560"/>
      <c r="CS136" s="559"/>
      <c r="CT136" s="575"/>
      <c r="CU136" s="575"/>
      <c r="CV136" s="572"/>
      <c r="CW136" s="576"/>
      <c r="CX136" s="576"/>
      <c r="CY136" s="653"/>
      <c r="CZ136" s="559"/>
      <c r="DA136" s="512"/>
      <c r="DB136" s="234">
        <f t="shared" si="53"/>
        <v>0</v>
      </c>
      <c r="DC136" s="304"/>
      <c r="DD136" s="240">
        <f t="shared" si="87"/>
        <v>0</v>
      </c>
      <c r="DE136" s="310">
        <f t="shared" si="91"/>
        <v>0</v>
      </c>
    </row>
    <row r="137" spans="2:109" ht="12.75" hidden="1">
      <c r="B137" s="656"/>
      <c r="C137" s="771"/>
      <c r="D137" s="577"/>
      <c r="E137" s="578"/>
      <c r="F137" s="578"/>
      <c r="G137" s="768"/>
      <c r="H137" s="576"/>
      <c r="I137" s="555">
        <f t="shared" si="88"/>
        <v>0</v>
      </c>
      <c r="J137" s="556">
        <f t="shared" si="89"/>
        <v>0</v>
      </c>
      <c r="K137" s="556"/>
      <c r="L137" s="571"/>
      <c r="M137" s="650">
        <f t="shared" si="85"/>
        <v>0</v>
      </c>
      <c r="N137" s="555">
        <f t="shared" si="90"/>
        <v>0</v>
      </c>
      <c r="O137" s="559">
        <f t="shared" si="90"/>
        <v>0</v>
      </c>
      <c r="P137" s="559">
        <f t="shared" si="90"/>
        <v>0</v>
      </c>
      <c r="Q137" s="559">
        <f t="shared" si="90"/>
        <v>0</v>
      </c>
      <c r="R137" s="559">
        <f t="shared" si="90"/>
        <v>0</v>
      </c>
      <c r="S137" s="559"/>
      <c r="T137" s="651"/>
      <c r="U137" s="717"/>
      <c r="V137" s="718"/>
      <c r="W137" s="559"/>
      <c r="X137" s="559"/>
      <c r="Y137" s="559"/>
      <c r="Z137" s="560"/>
      <c r="AA137" s="559"/>
      <c r="AB137" s="575"/>
      <c r="AC137" s="575"/>
      <c r="AD137" s="572"/>
      <c r="AE137" s="555"/>
      <c r="AF137" s="556"/>
      <c r="AG137" s="559"/>
      <c r="AH137" s="559"/>
      <c r="AI137" s="559"/>
      <c r="AJ137" s="560"/>
      <c r="AK137" s="559"/>
      <c r="AL137" s="575"/>
      <c r="AM137" s="575"/>
      <c r="AN137" s="572"/>
      <c r="AO137" s="555"/>
      <c r="AP137" s="556"/>
      <c r="AQ137" s="559"/>
      <c r="AR137" s="559"/>
      <c r="AS137" s="559"/>
      <c r="AT137" s="560"/>
      <c r="AU137" s="559"/>
      <c r="AV137" s="575"/>
      <c r="AW137" s="575"/>
      <c r="AX137" s="572"/>
      <c r="AY137" s="555"/>
      <c r="AZ137" s="556"/>
      <c r="BA137" s="559"/>
      <c r="BB137" s="559"/>
      <c r="BC137" s="559"/>
      <c r="BD137" s="560"/>
      <c r="BE137" s="559"/>
      <c r="BF137" s="575"/>
      <c r="BG137" s="575"/>
      <c r="BH137" s="572"/>
      <c r="BI137" s="555"/>
      <c r="BJ137" s="556"/>
      <c r="BK137" s="559"/>
      <c r="BL137" s="559"/>
      <c r="BM137" s="559"/>
      <c r="BN137" s="560"/>
      <c r="BO137" s="559"/>
      <c r="BP137" s="575"/>
      <c r="BQ137" s="575"/>
      <c r="BR137" s="572"/>
      <c r="BS137" s="574"/>
      <c r="BT137" s="563"/>
      <c r="BU137" s="559"/>
      <c r="BV137" s="559"/>
      <c r="BW137" s="559"/>
      <c r="BX137" s="560"/>
      <c r="BY137" s="559"/>
      <c r="BZ137" s="575"/>
      <c r="CA137" s="575"/>
      <c r="CB137" s="572"/>
      <c r="CC137" s="555"/>
      <c r="CD137" s="556"/>
      <c r="CE137" s="559"/>
      <c r="CF137" s="559"/>
      <c r="CG137" s="559"/>
      <c r="CH137" s="560"/>
      <c r="CI137" s="559"/>
      <c r="CJ137" s="575"/>
      <c r="CK137" s="575"/>
      <c r="CL137" s="573"/>
      <c r="CM137" s="555"/>
      <c r="CN137" s="556"/>
      <c r="CO137" s="559"/>
      <c r="CP137" s="559"/>
      <c r="CQ137" s="559"/>
      <c r="CR137" s="560"/>
      <c r="CS137" s="559"/>
      <c r="CT137" s="575"/>
      <c r="CU137" s="575"/>
      <c r="CV137" s="572"/>
      <c r="CW137" s="576"/>
      <c r="CX137" s="576"/>
      <c r="CY137" s="653"/>
      <c r="CZ137" s="559"/>
      <c r="DA137" s="512"/>
      <c r="DB137" s="234">
        <f t="shared" si="53"/>
        <v>0</v>
      </c>
      <c r="DC137" s="304"/>
      <c r="DD137" s="240">
        <f t="shared" si="87"/>
        <v>0</v>
      </c>
      <c r="DE137" s="310">
        <f t="shared" si="91"/>
        <v>0</v>
      </c>
    </row>
    <row r="138" spans="2:109" ht="12.75" hidden="1">
      <c r="B138" s="656"/>
      <c r="C138" s="771"/>
      <c r="D138" s="577"/>
      <c r="E138" s="578"/>
      <c r="F138" s="578"/>
      <c r="G138" s="768"/>
      <c r="H138" s="576"/>
      <c r="I138" s="555">
        <f t="shared" si="88"/>
        <v>0</v>
      </c>
      <c r="J138" s="556">
        <f t="shared" si="89"/>
        <v>0</v>
      </c>
      <c r="K138" s="556"/>
      <c r="L138" s="571"/>
      <c r="M138" s="650">
        <f t="shared" si="85"/>
        <v>0</v>
      </c>
      <c r="N138" s="555">
        <f t="shared" si="90"/>
        <v>0</v>
      </c>
      <c r="O138" s="559">
        <f t="shared" si="90"/>
        <v>0</v>
      </c>
      <c r="P138" s="559">
        <f t="shared" si="90"/>
        <v>0</v>
      </c>
      <c r="Q138" s="559">
        <f t="shared" si="90"/>
        <v>0</v>
      </c>
      <c r="R138" s="559">
        <f t="shared" si="90"/>
        <v>0</v>
      </c>
      <c r="S138" s="559"/>
      <c r="T138" s="651"/>
      <c r="U138" s="717"/>
      <c r="V138" s="718"/>
      <c r="W138" s="559"/>
      <c r="X138" s="559"/>
      <c r="Y138" s="559"/>
      <c r="Z138" s="560"/>
      <c r="AA138" s="559"/>
      <c r="AB138" s="575"/>
      <c r="AC138" s="575"/>
      <c r="AD138" s="572"/>
      <c r="AE138" s="555"/>
      <c r="AF138" s="556"/>
      <c r="AG138" s="559"/>
      <c r="AH138" s="559"/>
      <c r="AI138" s="559"/>
      <c r="AJ138" s="560"/>
      <c r="AK138" s="559"/>
      <c r="AL138" s="575"/>
      <c r="AM138" s="575"/>
      <c r="AN138" s="572"/>
      <c r="AO138" s="555"/>
      <c r="AP138" s="556"/>
      <c r="AQ138" s="559"/>
      <c r="AR138" s="559"/>
      <c r="AS138" s="559"/>
      <c r="AT138" s="560"/>
      <c r="AU138" s="559"/>
      <c r="AV138" s="575"/>
      <c r="AW138" s="575"/>
      <c r="AX138" s="572"/>
      <c r="AY138" s="555"/>
      <c r="AZ138" s="556"/>
      <c r="BA138" s="559"/>
      <c r="BB138" s="559"/>
      <c r="BC138" s="559"/>
      <c r="BD138" s="560"/>
      <c r="BE138" s="559"/>
      <c r="BF138" s="575"/>
      <c r="BG138" s="575"/>
      <c r="BH138" s="572"/>
      <c r="BI138" s="555"/>
      <c r="BJ138" s="556"/>
      <c r="BK138" s="559"/>
      <c r="BL138" s="559"/>
      <c r="BM138" s="559"/>
      <c r="BN138" s="560"/>
      <c r="BO138" s="559"/>
      <c r="BP138" s="575"/>
      <c r="BQ138" s="575"/>
      <c r="BR138" s="572"/>
      <c r="BS138" s="574"/>
      <c r="BT138" s="563"/>
      <c r="BU138" s="559"/>
      <c r="BV138" s="559"/>
      <c r="BW138" s="559"/>
      <c r="BX138" s="560"/>
      <c r="BY138" s="559"/>
      <c r="BZ138" s="575"/>
      <c r="CA138" s="575"/>
      <c r="CB138" s="572"/>
      <c r="CC138" s="555"/>
      <c r="CD138" s="556"/>
      <c r="CE138" s="559"/>
      <c r="CF138" s="559"/>
      <c r="CG138" s="559"/>
      <c r="CH138" s="560"/>
      <c r="CI138" s="559"/>
      <c r="CJ138" s="575"/>
      <c r="CK138" s="575"/>
      <c r="CL138" s="573"/>
      <c r="CM138" s="555"/>
      <c r="CN138" s="556"/>
      <c r="CO138" s="559"/>
      <c r="CP138" s="559"/>
      <c r="CQ138" s="559"/>
      <c r="CR138" s="560"/>
      <c r="CS138" s="559"/>
      <c r="CT138" s="575"/>
      <c r="CU138" s="575"/>
      <c r="CV138" s="572"/>
      <c r="CW138" s="576"/>
      <c r="CX138" s="576"/>
      <c r="CY138" s="653"/>
      <c r="CZ138" s="559"/>
      <c r="DA138" s="512"/>
      <c r="DB138" s="234">
        <f t="shared" si="53"/>
        <v>0</v>
      </c>
      <c r="DC138" s="304"/>
      <c r="DD138" s="240">
        <f t="shared" si="87"/>
        <v>0</v>
      </c>
      <c r="DE138" s="310">
        <f t="shared" si="91"/>
        <v>0</v>
      </c>
    </row>
    <row r="139" spans="2:109" ht="12.75" hidden="1">
      <c r="B139" s="656"/>
      <c r="C139" s="771"/>
      <c r="D139" s="577"/>
      <c r="E139" s="578"/>
      <c r="F139" s="578"/>
      <c r="G139" s="768"/>
      <c r="H139" s="576"/>
      <c r="I139" s="555">
        <f t="shared" si="88"/>
        <v>0</v>
      </c>
      <c r="J139" s="556">
        <f t="shared" si="89"/>
        <v>0</v>
      </c>
      <c r="K139" s="556"/>
      <c r="L139" s="571"/>
      <c r="M139" s="650">
        <f t="shared" si="85"/>
        <v>0</v>
      </c>
      <c r="N139" s="555">
        <f t="shared" si="90"/>
        <v>0</v>
      </c>
      <c r="O139" s="559">
        <f t="shared" si="90"/>
        <v>0</v>
      </c>
      <c r="P139" s="559">
        <f t="shared" si="90"/>
        <v>0</v>
      </c>
      <c r="Q139" s="559">
        <f t="shared" si="90"/>
        <v>0</v>
      </c>
      <c r="R139" s="559">
        <f t="shared" si="90"/>
        <v>0</v>
      </c>
      <c r="S139" s="559"/>
      <c r="T139" s="651"/>
      <c r="U139" s="717"/>
      <c r="V139" s="718"/>
      <c r="W139" s="559"/>
      <c r="X139" s="559"/>
      <c r="Y139" s="559"/>
      <c r="Z139" s="560"/>
      <c r="AA139" s="559"/>
      <c r="AB139" s="575"/>
      <c r="AC139" s="575"/>
      <c r="AD139" s="572"/>
      <c r="AE139" s="555"/>
      <c r="AF139" s="556"/>
      <c r="AG139" s="559"/>
      <c r="AH139" s="559"/>
      <c r="AI139" s="559"/>
      <c r="AJ139" s="560"/>
      <c r="AK139" s="559"/>
      <c r="AL139" s="575"/>
      <c r="AM139" s="575"/>
      <c r="AN139" s="572"/>
      <c r="AO139" s="555"/>
      <c r="AP139" s="556"/>
      <c r="AQ139" s="559"/>
      <c r="AR139" s="559"/>
      <c r="AS139" s="559"/>
      <c r="AT139" s="560"/>
      <c r="AU139" s="559"/>
      <c r="AV139" s="575"/>
      <c r="AW139" s="575"/>
      <c r="AX139" s="572"/>
      <c r="AY139" s="555"/>
      <c r="AZ139" s="556"/>
      <c r="BA139" s="559"/>
      <c r="BB139" s="559"/>
      <c r="BC139" s="559"/>
      <c r="BD139" s="560"/>
      <c r="BE139" s="559"/>
      <c r="BF139" s="575"/>
      <c r="BG139" s="575"/>
      <c r="BH139" s="572"/>
      <c r="BI139" s="555"/>
      <c r="BJ139" s="556"/>
      <c r="BK139" s="559"/>
      <c r="BL139" s="559"/>
      <c r="BM139" s="559"/>
      <c r="BN139" s="560"/>
      <c r="BO139" s="559"/>
      <c r="BP139" s="575"/>
      <c r="BQ139" s="575"/>
      <c r="BR139" s="572"/>
      <c r="BS139" s="574"/>
      <c r="BT139" s="563"/>
      <c r="BU139" s="559"/>
      <c r="BV139" s="559"/>
      <c r="BW139" s="559"/>
      <c r="BX139" s="560"/>
      <c r="BY139" s="559"/>
      <c r="BZ139" s="575"/>
      <c r="CA139" s="575"/>
      <c r="CB139" s="572"/>
      <c r="CC139" s="555"/>
      <c r="CD139" s="556"/>
      <c r="CE139" s="559"/>
      <c r="CF139" s="559"/>
      <c r="CG139" s="559"/>
      <c r="CH139" s="560"/>
      <c r="CI139" s="559"/>
      <c r="CJ139" s="575"/>
      <c r="CK139" s="575"/>
      <c r="CL139" s="573"/>
      <c r="CM139" s="555"/>
      <c r="CN139" s="556"/>
      <c r="CO139" s="559"/>
      <c r="CP139" s="559"/>
      <c r="CQ139" s="559"/>
      <c r="CR139" s="560"/>
      <c r="CS139" s="559"/>
      <c r="CT139" s="575"/>
      <c r="CU139" s="575"/>
      <c r="CV139" s="572"/>
      <c r="CW139" s="576"/>
      <c r="CX139" s="576"/>
      <c r="CY139" s="653"/>
      <c r="CZ139" s="559"/>
      <c r="DA139" s="512"/>
      <c r="DB139" s="234">
        <f t="shared" si="53"/>
        <v>0</v>
      </c>
      <c r="DC139" s="304"/>
      <c r="DD139" s="240">
        <f t="shared" si="87"/>
        <v>0</v>
      </c>
      <c r="DE139" s="310">
        <f t="shared" si="91"/>
        <v>0</v>
      </c>
    </row>
    <row r="140" spans="2:109" ht="12.75" customHeight="1" hidden="1">
      <c r="B140" s="656" t="s">
        <v>192</v>
      </c>
      <c r="C140" s="771"/>
      <c r="D140" s="577"/>
      <c r="E140" s="578"/>
      <c r="F140" s="578"/>
      <c r="G140" s="768"/>
      <c r="H140" s="576"/>
      <c r="I140" s="555">
        <f t="shared" si="88"/>
        <v>0</v>
      </c>
      <c r="J140" s="556">
        <f t="shared" si="89"/>
        <v>0</v>
      </c>
      <c r="K140" s="556"/>
      <c r="L140" s="571"/>
      <c r="M140" s="650">
        <f t="shared" si="85"/>
        <v>0</v>
      </c>
      <c r="N140" s="555">
        <f t="shared" si="90"/>
        <v>0</v>
      </c>
      <c r="O140" s="559">
        <f t="shared" si="90"/>
        <v>0</v>
      </c>
      <c r="P140" s="559">
        <f t="shared" si="90"/>
        <v>0</v>
      </c>
      <c r="Q140" s="559">
        <f t="shared" si="90"/>
        <v>0</v>
      </c>
      <c r="R140" s="559">
        <f t="shared" si="90"/>
        <v>0</v>
      </c>
      <c r="S140" s="559"/>
      <c r="T140" s="651">
        <f>X140+AH140+AR140+BB140+BL140+BV140+CF140+CP140</f>
        <v>0</v>
      </c>
      <c r="U140" s="717"/>
      <c r="V140" s="718"/>
      <c r="W140" s="559"/>
      <c r="X140" s="559"/>
      <c r="Y140" s="559"/>
      <c r="Z140" s="560"/>
      <c r="AA140" s="559"/>
      <c r="AB140" s="575"/>
      <c r="AC140" s="575"/>
      <c r="AD140" s="572"/>
      <c r="AE140" s="555"/>
      <c r="AF140" s="556"/>
      <c r="AG140" s="559"/>
      <c r="AH140" s="559"/>
      <c r="AI140" s="559"/>
      <c r="AJ140" s="560"/>
      <c r="AK140" s="559"/>
      <c r="AL140" s="575"/>
      <c r="AM140" s="575"/>
      <c r="AN140" s="572"/>
      <c r="AO140" s="555"/>
      <c r="AP140" s="556"/>
      <c r="AQ140" s="559"/>
      <c r="AR140" s="559"/>
      <c r="AS140" s="559"/>
      <c r="AT140" s="560"/>
      <c r="AU140" s="559"/>
      <c r="AV140" s="575"/>
      <c r="AW140" s="575"/>
      <c r="AX140" s="572"/>
      <c r="AY140" s="555"/>
      <c r="AZ140" s="556"/>
      <c r="BA140" s="559"/>
      <c r="BB140" s="559"/>
      <c r="BC140" s="559"/>
      <c r="BD140" s="560"/>
      <c r="BE140" s="559"/>
      <c r="BF140" s="575"/>
      <c r="BG140" s="575"/>
      <c r="BH140" s="572"/>
      <c r="BI140" s="555"/>
      <c r="BJ140" s="556"/>
      <c r="BK140" s="559"/>
      <c r="BL140" s="559"/>
      <c r="BM140" s="559"/>
      <c r="BN140" s="560"/>
      <c r="BO140" s="559"/>
      <c r="BP140" s="575"/>
      <c r="BQ140" s="575"/>
      <c r="BR140" s="572"/>
      <c r="BS140" s="574"/>
      <c r="BT140" s="563"/>
      <c r="BU140" s="559"/>
      <c r="BV140" s="559"/>
      <c r="BW140" s="559"/>
      <c r="BX140" s="560"/>
      <c r="BY140" s="559"/>
      <c r="BZ140" s="575"/>
      <c r="CA140" s="575"/>
      <c r="CB140" s="572"/>
      <c r="CC140" s="555"/>
      <c r="CD140" s="556"/>
      <c r="CE140" s="559"/>
      <c r="CF140" s="559"/>
      <c r="CG140" s="559"/>
      <c r="CH140" s="560"/>
      <c r="CI140" s="559"/>
      <c r="CJ140" s="575"/>
      <c r="CK140" s="575"/>
      <c r="CL140" s="573"/>
      <c r="CM140" s="555"/>
      <c r="CN140" s="556"/>
      <c r="CO140" s="559"/>
      <c r="CP140" s="559"/>
      <c r="CQ140" s="559"/>
      <c r="CR140" s="560"/>
      <c r="CS140" s="559"/>
      <c r="CT140" s="575"/>
      <c r="CU140" s="575"/>
      <c r="CV140" s="572"/>
      <c r="CW140" s="576"/>
      <c r="CX140" s="576"/>
      <c r="CY140" s="653">
        <f>I140-CZ140-DA140</f>
        <v>0</v>
      </c>
      <c r="CZ140" s="559"/>
      <c r="DA140" s="512"/>
      <c r="DB140" s="234">
        <f>I140</f>
        <v>0</v>
      </c>
      <c r="DC140" s="304"/>
      <c r="DD140" s="240">
        <f t="shared" si="87"/>
        <v>0</v>
      </c>
      <c r="DE140" s="310">
        <f t="shared" si="91"/>
        <v>0</v>
      </c>
    </row>
    <row r="141" spans="2:109" ht="12.75" customHeight="1" hidden="1">
      <c r="B141" s="656" t="s">
        <v>116</v>
      </c>
      <c r="C141" s="771" t="s">
        <v>355</v>
      </c>
      <c r="D141" s="577"/>
      <c r="E141" s="551"/>
      <c r="F141" s="578"/>
      <c r="G141" s="768"/>
      <c r="H141" s="576"/>
      <c r="I141" s="555">
        <f>U141+AE141+AO141+AY141+BI141+BS141+CC141+CM141</f>
        <v>0</v>
      </c>
      <c r="J141" s="556"/>
      <c r="K141" s="556"/>
      <c r="L141" s="571"/>
      <c r="M141" s="770"/>
      <c r="N141" s="555"/>
      <c r="O141" s="559"/>
      <c r="P141" s="559"/>
      <c r="Q141" s="559"/>
      <c r="R141" s="559">
        <f>AC141+AM141+AW141+BG141+BQ141+CA141+CK141+CU141</f>
        <v>0</v>
      </c>
      <c r="S141" s="559">
        <f>Z141+AJ141+AT141+BD141+BN141+BX141+CH141+CR141</f>
        <v>0</v>
      </c>
      <c r="T141" s="724"/>
      <c r="U141" s="717"/>
      <c r="V141" s="718"/>
      <c r="W141" s="559"/>
      <c r="X141" s="559"/>
      <c r="Y141" s="559"/>
      <c r="Z141" s="559"/>
      <c r="AA141" s="559"/>
      <c r="AB141" s="575"/>
      <c r="AC141" s="575"/>
      <c r="AD141" s="572"/>
      <c r="AE141" s="555"/>
      <c r="AF141" s="556"/>
      <c r="AG141" s="559"/>
      <c r="AH141" s="559"/>
      <c r="AI141" s="559"/>
      <c r="AJ141" s="559"/>
      <c r="AK141" s="559"/>
      <c r="AL141" s="575"/>
      <c r="AM141" s="575"/>
      <c r="AN141" s="572"/>
      <c r="AO141" s="555"/>
      <c r="AP141" s="556"/>
      <c r="AQ141" s="559"/>
      <c r="AR141" s="559"/>
      <c r="AS141" s="559"/>
      <c r="AT141" s="559"/>
      <c r="AU141" s="559"/>
      <c r="AV141" s="575"/>
      <c r="AW141" s="575"/>
      <c r="AX141" s="572">
        <f>AO141</f>
        <v>0</v>
      </c>
      <c r="AY141" s="555"/>
      <c r="AZ141" s="556"/>
      <c r="BA141" s="559"/>
      <c r="BB141" s="559"/>
      <c r="BC141" s="559"/>
      <c r="BD141" s="560"/>
      <c r="BE141" s="559"/>
      <c r="BF141" s="575"/>
      <c r="BG141" s="575"/>
      <c r="BH141" s="572">
        <f>AY141</f>
        <v>0</v>
      </c>
      <c r="BI141" s="555"/>
      <c r="BJ141" s="556"/>
      <c r="BK141" s="559"/>
      <c r="BL141" s="559"/>
      <c r="BM141" s="559"/>
      <c r="BN141" s="559"/>
      <c r="BO141" s="559"/>
      <c r="BP141" s="575"/>
      <c r="BQ141" s="575"/>
      <c r="BR141" s="572"/>
      <c r="BS141" s="555"/>
      <c r="BT141" s="556"/>
      <c r="BU141" s="559"/>
      <c r="BV141" s="559"/>
      <c r="BW141" s="559"/>
      <c r="BX141" s="559"/>
      <c r="BY141" s="559"/>
      <c r="BZ141" s="575"/>
      <c r="CA141" s="575"/>
      <c r="CB141" s="572"/>
      <c r="CC141" s="555"/>
      <c r="CD141" s="556"/>
      <c r="CE141" s="559"/>
      <c r="CF141" s="559"/>
      <c r="CG141" s="559"/>
      <c r="CH141" s="559"/>
      <c r="CI141" s="559"/>
      <c r="CJ141" s="575"/>
      <c r="CK141" s="575"/>
      <c r="CL141" s="572"/>
      <c r="CM141" s="555"/>
      <c r="CN141" s="556"/>
      <c r="CO141" s="559"/>
      <c r="CP141" s="559"/>
      <c r="CQ141" s="559"/>
      <c r="CR141" s="559"/>
      <c r="CS141" s="559"/>
      <c r="CT141" s="575"/>
      <c r="CU141" s="575"/>
      <c r="CV141" s="572">
        <f>CM141</f>
        <v>0</v>
      </c>
      <c r="CW141" s="576"/>
      <c r="CX141" s="576"/>
      <c r="CY141" s="555">
        <f>I141-CZ141-DA141</f>
        <v>0</v>
      </c>
      <c r="CZ141" s="559"/>
      <c r="DA141" s="512"/>
      <c r="DB141" s="234">
        <f>I141</f>
        <v>0</v>
      </c>
      <c r="DC141" s="304"/>
      <c r="DD141" s="240">
        <f t="shared" si="87"/>
        <v>0</v>
      </c>
      <c r="DE141" s="310">
        <f t="shared" si="91"/>
        <v>0</v>
      </c>
    </row>
    <row r="142" spans="2:109" ht="12.75" hidden="1">
      <c r="B142" s="656" t="s">
        <v>117</v>
      </c>
      <c r="C142" s="771" t="s">
        <v>293</v>
      </c>
      <c r="D142" s="577"/>
      <c r="E142" s="578"/>
      <c r="F142" s="578"/>
      <c r="G142" s="768"/>
      <c r="H142" s="576"/>
      <c r="I142" s="555">
        <f>U142+AE142+AO142+AY142+BI142+BS142+CC142+CM142</f>
        <v>0</v>
      </c>
      <c r="J142" s="556"/>
      <c r="K142" s="556"/>
      <c r="L142" s="571"/>
      <c r="M142" s="770"/>
      <c r="N142" s="555"/>
      <c r="O142" s="559"/>
      <c r="P142" s="559"/>
      <c r="Q142" s="559"/>
      <c r="R142" s="559">
        <f>AC142+AM142+AW142+BG142+BQ142+CA142+CK142+CU142</f>
        <v>0</v>
      </c>
      <c r="S142" s="559">
        <f>Z142+AJ142+AT142+BD142+BN142+BX142+CH142+CR142</f>
        <v>0</v>
      </c>
      <c r="T142" s="724"/>
      <c r="U142" s="717"/>
      <c r="V142" s="718"/>
      <c r="W142" s="559"/>
      <c r="X142" s="559"/>
      <c r="Y142" s="559"/>
      <c r="Z142" s="559"/>
      <c r="AA142" s="559"/>
      <c r="AB142" s="575"/>
      <c r="AC142" s="575"/>
      <c r="AD142" s="572"/>
      <c r="AE142" s="555"/>
      <c r="AF142" s="556"/>
      <c r="AG142" s="559"/>
      <c r="AH142" s="559"/>
      <c r="AI142" s="559"/>
      <c r="AJ142" s="559"/>
      <c r="AK142" s="559"/>
      <c r="AL142" s="575"/>
      <c r="AM142" s="575"/>
      <c r="AN142" s="572"/>
      <c r="AO142" s="555"/>
      <c r="AP142" s="556"/>
      <c r="AQ142" s="559"/>
      <c r="AR142" s="559"/>
      <c r="AS142" s="559"/>
      <c r="AT142" s="559"/>
      <c r="AU142" s="559"/>
      <c r="AV142" s="575"/>
      <c r="AW142" s="575"/>
      <c r="AX142" s="572">
        <f>AO142</f>
        <v>0</v>
      </c>
      <c r="AY142" s="555"/>
      <c r="AZ142" s="556"/>
      <c r="BA142" s="559"/>
      <c r="BB142" s="559"/>
      <c r="BC142" s="559"/>
      <c r="BD142" s="559"/>
      <c r="BE142" s="559"/>
      <c r="BF142" s="575"/>
      <c r="BG142" s="575"/>
      <c r="BH142" s="572">
        <f>AY142</f>
        <v>0</v>
      </c>
      <c r="BI142" s="555"/>
      <c r="BJ142" s="556"/>
      <c r="BK142" s="559"/>
      <c r="BL142" s="559"/>
      <c r="BM142" s="559"/>
      <c r="BN142" s="559"/>
      <c r="BO142" s="559"/>
      <c r="BP142" s="575"/>
      <c r="BQ142" s="575"/>
      <c r="BR142" s="572"/>
      <c r="BS142" s="555"/>
      <c r="BT142" s="556"/>
      <c r="BU142" s="559"/>
      <c r="BV142" s="559"/>
      <c r="BW142" s="559"/>
      <c r="BX142" s="559"/>
      <c r="BY142" s="559"/>
      <c r="BZ142" s="575"/>
      <c r="CA142" s="575"/>
      <c r="CB142" s="572"/>
      <c r="CC142" s="555"/>
      <c r="CD142" s="556"/>
      <c r="CE142" s="559"/>
      <c r="CF142" s="559"/>
      <c r="CG142" s="559">
        <f>CC142</f>
        <v>0</v>
      </c>
      <c r="CH142" s="560">
        <f>CG142-SUM(CI142:CK142)</f>
        <v>0</v>
      </c>
      <c r="CI142" s="559"/>
      <c r="CJ142" s="575"/>
      <c r="CK142" s="575"/>
      <c r="CL142" s="572"/>
      <c r="CM142" s="555"/>
      <c r="CN142" s="556"/>
      <c r="CO142" s="559"/>
      <c r="CP142" s="559"/>
      <c r="CQ142" s="559"/>
      <c r="CR142" s="559"/>
      <c r="CS142" s="559"/>
      <c r="CT142" s="575"/>
      <c r="CU142" s="575"/>
      <c r="CV142" s="572">
        <f>CM142</f>
        <v>0</v>
      </c>
      <c r="CW142" s="576"/>
      <c r="CX142" s="576"/>
      <c r="CY142" s="555">
        <f>I142-CZ142-DA142</f>
        <v>0</v>
      </c>
      <c r="CZ142" s="559"/>
      <c r="DA142" s="512"/>
      <c r="DB142" s="234">
        <f>I142</f>
        <v>0</v>
      </c>
      <c r="DC142" s="304"/>
      <c r="DD142" s="240">
        <f t="shared" si="87"/>
        <v>0</v>
      </c>
      <c r="DE142" s="310">
        <f t="shared" si="91"/>
        <v>0</v>
      </c>
    </row>
    <row r="143" spans="2:109" ht="12.75" hidden="1">
      <c r="B143" s="656"/>
      <c r="C143" s="771"/>
      <c r="D143" s="577"/>
      <c r="E143" s="578"/>
      <c r="F143" s="578"/>
      <c r="G143" s="768"/>
      <c r="H143" s="576"/>
      <c r="I143" s="555"/>
      <c r="J143" s="556"/>
      <c r="K143" s="556"/>
      <c r="L143" s="571"/>
      <c r="M143" s="650"/>
      <c r="N143" s="555"/>
      <c r="O143" s="559"/>
      <c r="P143" s="559"/>
      <c r="Q143" s="559"/>
      <c r="R143" s="559"/>
      <c r="S143" s="559"/>
      <c r="T143" s="651"/>
      <c r="U143" s="555"/>
      <c r="V143" s="556"/>
      <c r="W143" s="559"/>
      <c r="X143" s="559"/>
      <c r="Y143" s="559"/>
      <c r="Z143" s="559"/>
      <c r="AA143" s="559"/>
      <c r="AB143" s="575"/>
      <c r="AC143" s="575"/>
      <c r="AD143" s="572"/>
      <c r="AE143" s="555"/>
      <c r="AF143" s="556"/>
      <c r="AG143" s="559"/>
      <c r="AH143" s="559"/>
      <c r="AI143" s="559"/>
      <c r="AJ143" s="559"/>
      <c r="AK143" s="559"/>
      <c r="AL143" s="575"/>
      <c r="AM143" s="575"/>
      <c r="AN143" s="572"/>
      <c r="AO143" s="555"/>
      <c r="AP143" s="556"/>
      <c r="AQ143" s="559"/>
      <c r="AR143" s="559"/>
      <c r="AS143" s="559"/>
      <c r="AT143" s="559"/>
      <c r="AU143" s="559"/>
      <c r="AV143" s="575"/>
      <c r="AW143" s="575"/>
      <c r="AX143" s="572"/>
      <c r="AY143" s="555"/>
      <c r="AZ143" s="556"/>
      <c r="BA143" s="559"/>
      <c r="BB143" s="559"/>
      <c r="BC143" s="559"/>
      <c r="BD143" s="559"/>
      <c r="BE143" s="559"/>
      <c r="BF143" s="575"/>
      <c r="BG143" s="575"/>
      <c r="BH143" s="572"/>
      <c r="BI143" s="555"/>
      <c r="BJ143" s="556"/>
      <c r="BK143" s="559"/>
      <c r="BL143" s="559"/>
      <c r="BM143" s="559"/>
      <c r="BN143" s="559"/>
      <c r="BO143" s="559"/>
      <c r="BP143" s="575"/>
      <c r="BQ143" s="575"/>
      <c r="BR143" s="572"/>
      <c r="BS143" s="574"/>
      <c r="BT143" s="563"/>
      <c r="BU143" s="559"/>
      <c r="BV143" s="559"/>
      <c r="BW143" s="559"/>
      <c r="BX143" s="560"/>
      <c r="BY143" s="559"/>
      <c r="BZ143" s="575"/>
      <c r="CA143" s="575"/>
      <c r="CB143" s="572"/>
      <c r="CC143" s="555"/>
      <c r="CD143" s="556"/>
      <c r="CE143" s="559"/>
      <c r="CF143" s="559"/>
      <c r="CG143" s="559"/>
      <c r="CH143" s="559"/>
      <c r="CI143" s="559"/>
      <c r="CJ143" s="561"/>
      <c r="CK143" s="561"/>
      <c r="CL143" s="573"/>
      <c r="CM143" s="574"/>
      <c r="CN143" s="563"/>
      <c r="CO143" s="559"/>
      <c r="CP143" s="559"/>
      <c r="CQ143" s="559"/>
      <c r="CR143" s="559"/>
      <c r="CS143" s="559"/>
      <c r="CT143" s="575"/>
      <c r="CU143" s="575"/>
      <c r="CV143" s="572"/>
      <c r="CW143" s="576"/>
      <c r="CX143" s="576"/>
      <c r="CY143" s="653"/>
      <c r="CZ143" s="559"/>
      <c r="DA143" s="512"/>
      <c r="DB143" s="234"/>
      <c r="DC143" s="304"/>
      <c r="DD143" s="240"/>
      <c r="DE143" s="310"/>
    </row>
    <row r="144" spans="2:109" ht="12.75" hidden="1">
      <c r="B144" s="674" t="s">
        <v>118</v>
      </c>
      <c r="C144" s="773"/>
      <c r="D144" s="577"/>
      <c r="E144" s="578"/>
      <c r="F144" s="578"/>
      <c r="G144" s="774"/>
      <c r="H144" s="775"/>
      <c r="I144" s="776">
        <f>SUM(I145:I153)</f>
        <v>0</v>
      </c>
      <c r="J144" s="777">
        <f>SUM(J145:J153)</f>
        <v>0</v>
      </c>
      <c r="K144" s="778"/>
      <c r="L144" s="779"/>
      <c r="M144" s="650">
        <f aca="true" t="shared" si="92" ref="M144:M150">V144+AF144+AP144+AZ144+BJ144+BT144+CD144+CN144</f>
        <v>0</v>
      </c>
      <c r="N144" s="776">
        <f aca="true" t="shared" si="93" ref="N144:S144">SUM(N145:N153)</f>
        <v>0</v>
      </c>
      <c r="O144" s="777">
        <f t="shared" si="93"/>
        <v>0</v>
      </c>
      <c r="P144" s="777">
        <f t="shared" si="93"/>
        <v>0</v>
      </c>
      <c r="Q144" s="777">
        <f t="shared" si="93"/>
        <v>0</v>
      </c>
      <c r="R144" s="777">
        <f t="shared" si="93"/>
        <v>0</v>
      </c>
      <c r="S144" s="777">
        <f t="shared" si="93"/>
        <v>0</v>
      </c>
      <c r="T144" s="651">
        <f>X144+AH144+AR144+BB144+BL144+BV144+CF144+CP144</f>
        <v>0</v>
      </c>
      <c r="U144" s="776"/>
      <c r="V144" s="778"/>
      <c r="W144" s="780"/>
      <c r="X144" s="780"/>
      <c r="Y144" s="559"/>
      <c r="Z144" s="559"/>
      <c r="AA144" s="559"/>
      <c r="AB144" s="575"/>
      <c r="AC144" s="575"/>
      <c r="AD144" s="572"/>
      <c r="AE144" s="555"/>
      <c r="AF144" s="556"/>
      <c r="AG144" s="559"/>
      <c r="AH144" s="559"/>
      <c r="AI144" s="559"/>
      <c r="AJ144" s="559"/>
      <c r="AK144" s="559"/>
      <c r="AL144" s="575"/>
      <c r="AM144" s="575"/>
      <c r="AN144" s="572"/>
      <c r="AO144" s="781"/>
      <c r="AP144" s="782"/>
      <c r="AQ144" s="780"/>
      <c r="AR144" s="780"/>
      <c r="AS144" s="559"/>
      <c r="AT144" s="559"/>
      <c r="AU144" s="559"/>
      <c r="AV144" s="575"/>
      <c r="AW144" s="575"/>
      <c r="AX144" s="572"/>
      <c r="AY144" s="555"/>
      <c r="AZ144" s="556"/>
      <c r="BA144" s="559"/>
      <c r="BB144" s="559"/>
      <c r="BC144" s="559"/>
      <c r="BD144" s="559"/>
      <c r="BE144" s="559"/>
      <c r="BF144" s="575"/>
      <c r="BG144" s="575"/>
      <c r="BH144" s="572"/>
      <c r="BI144" s="781"/>
      <c r="BJ144" s="782"/>
      <c r="BK144" s="780"/>
      <c r="BL144" s="780"/>
      <c r="BM144" s="559"/>
      <c r="BN144" s="559"/>
      <c r="BO144" s="559"/>
      <c r="BP144" s="575"/>
      <c r="BQ144" s="575"/>
      <c r="BR144" s="572"/>
      <c r="BS144" s="555"/>
      <c r="BT144" s="556"/>
      <c r="BU144" s="559"/>
      <c r="BV144" s="559"/>
      <c r="BW144" s="559"/>
      <c r="BX144" s="559"/>
      <c r="BY144" s="559"/>
      <c r="BZ144" s="575"/>
      <c r="CA144" s="575"/>
      <c r="CB144" s="572"/>
      <c r="CC144" s="555"/>
      <c r="CD144" s="556"/>
      <c r="CE144" s="559"/>
      <c r="CF144" s="559"/>
      <c r="CG144" s="559"/>
      <c r="CH144" s="559"/>
      <c r="CI144" s="559"/>
      <c r="CJ144" s="575"/>
      <c r="CK144" s="575"/>
      <c r="CL144" s="572"/>
      <c r="CM144" s="555"/>
      <c r="CN144" s="556"/>
      <c r="CO144" s="559"/>
      <c r="CP144" s="559"/>
      <c r="CQ144" s="559"/>
      <c r="CR144" s="559"/>
      <c r="CS144" s="559"/>
      <c r="CT144" s="575"/>
      <c r="CU144" s="575"/>
      <c r="CV144" s="572"/>
      <c r="CW144" s="576"/>
      <c r="CX144" s="576"/>
      <c r="CY144" s="653"/>
      <c r="CZ144" s="783"/>
      <c r="DA144" s="784"/>
      <c r="DB144" s="472">
        <f>I144</f>
        <v>0</v>
      </c>
      <c r="DC144" s="300"/>
      <c r="DD144" s="126">
        <f aca="true" t="shared" si="94" ref="DD144:DD152">DB144-DC144</f>
        <v>0</v>
      </c>
      <c r="DE144" s="239"/>
    </row>
    <row r="145" spans="2:109" ht="12.75" hidden="1">
      <c r="B145" s="656" t="s">
        <v>119</v>
      </c>
      <c r="C145" s="771"/>
      <c r="D145" s="577"/>
      <c r="E145" s="578"/>
      <c r="F145" s="578"/>
      <c r="G145" s="768"/>
      <c r="H145" s="576"/>
      <c r="I145" s="555">
        <f aca="true" t="shared" si="95" ref="I145:I150">N145+J145+S145</f>
        <v>0</v>
      </c>
      <c r="J145" s="556">
        <f aca="true" t="shared" si="96" ref="J145:J150">W145+AG145+AQ145+BA145+BK145+BU145+CE145+CO145</f>
        <v>0</v>
      </c>
      <c r="K145" s="556"/>
      <c r="L145" s="571"/>
      <c r="M145" s="650">
        <f t="shared" si="92"/>
        <v>0</v>
      </c>
      <c r="N145" s="555">
        <f aca="true" t="shared" si="97" ref="N145:R150">Y145+AI145+AS145+BC145+BM145+BW145+CG145+CQ145</f>
        <v>0</v>
      </c>
      <c r="O145" s="559">
        <f t="shared" si="97"/>
        <v>0</v>
      </c>
      <c r="P145" s="559">
        <f t="shared" si="97"/>
        <v>0</v>
      </c>
      <c r="Q145" s="559">
        <f t="shared" si="97"/>
        <v>0</v>
      </c>
      <c r="R145" s="559">
        <f t="shared" si="97"/>
        <v>0</v>
      </c>
      <c r="S145" s="559"/>
      <c r="T145" s="651">
        <f>X145+AH145+AR145+BB145+BL145+BV145+CF145+CP145</f>
        <v>0</v>
      </c>
      <c r="U145" s="788"/>
      <c r="V145" s="789"/>
      <c r="W145" s="790"/>
      <c r="X145" s="790"/>
      <c r="Y145" s="790"/>
      <c r="Z145" s="704"/>
      <c r="AA145" s="790"/>
      <c r="AB145" s="791"/>
      <c r="AC145" s="791"/>
      <c r="AD145" s="792"/>
      <c r="AE145" s="788"/>
      <c r="AF145" s="789"/>
      <c r="AG145" s="790"/>
      <c r="AH145" s="790"/>
      <c r="AI145" s="790"/>
      <c r="AJ145" s="704"/>
      <c r="AK145" s="790"/>
      <c r="AL145" s="791"/>
      <c r="AM145" s="791"/>
      <c r="AN145" s="792"/>
      <c r="AO145" s="788"/>
      <c r="AP145" s="789"/>
      <c r="AQ145" s="790"/>
      <c r="AR145" s="790"/>
      <c r="AS145" s="790"/>
      <c r="AT145" s="704"/>
      <c r="AU145" s="790"/>
      <c r="AV145" s="791"/>
      <c r="AW145" s="791"/>
      <c r="AX145" s="792"/>
      <c r="AY145" s="788"/>
      <c r="AZ145" s="789"/>
      <c r="BA145" s="790"/>
      <c r="BB145" s="790"/>
      <c r="BC145" s="790"/>
      <c r="BD145" s="704"/>
      <c r="BE145" s="790"/>
      <c r="BF145" s="791"/>
      <c r="BG145" s="791"/>
      <c r="BH145" s="792"/>
      <c r="BI145" s="788"/>
      <c r="BJ145" s="789"/>
      <c r="BK145" s="790">
        <f>BI145-BM145</f>
        <v>0</v>
      </c>
      <c r="BL145" s="790"/>
      <c r="BM145" s="790">
        <f>ROUND(0.85*BI145,0)</f>
        <v>0</v>
      </c>
      <c r="BN145" s="704">
        <f>BM145-SUM(BO145:BQ145)</f>
        <v>0</v>
      </c>
      <c r="BO145" s="790"/>
      <c r="BP145" s="791"/>
      <c r="BQ145" s="791"/>
      <c r="BR145" s="792"/>
      <c r="BS145" s="793"/>
      <c r="BT145" s="794"/>
      <c r="BU145" s="790"/>
      <c r="BV145" s="790"/>
      <c r="BW145" s="790"/>
      <c r="BX145" s="704"/>
      <c r="BY145" s="790"/>
      <c r="BZ145" s="791"/>
      <c r="CA145" s="791"/>
      <c r="CB145" s="792"/>
      <c r="CC145" s="793"/>
      <c r="CD145" s="794"/>
      <c r="CE145" s="790"/>
      <c r="CF145" s="790"/>
      <c r="CG145" s="790"/>
      <c r="CH145" s="704"/>
      <c r="CI145" s="790"/>
      <c r="CJ145" s="795"/>
      <c r="CK145" s="795"/>
      <c r="CL145" s="796"/>
      <c r="CM145" s="793"/>
      <c r="CN145" s="794"/>
      <c r="CO145" s="790"/>
      <c r="CP145" s="790"/>
      <c r="CQ145" s="790"/>
      <c r="CR145" s="704"/>
      <c r="CS145" s="790"/>
      <c r="CT145" s="791"/>
      <c r="CU145" s="791"/>
      <c r="CV145" s="792"/>
      <c r="CW145" s="797"/>
      <c r="CX145" s="797"/>
      <c r="CY145" s="653">
        <f>I145-CZ145-DA145</f>
        <v>0</v>
      </c>
      <c r="CZ145" s="559"/>
      <c r="DA145" s="512"/>
      <c r="DB145" s="234">
        <f>I145</f>
        <v>0</v>
      </c>
      <c r="DC145" s="304"/>
      <c r="DD145" s="240">
        <f t="shared" si="94"/>
        <v>0</v>
      </c>
      <c r="DE145" s="310">
        <f aca="true" t="shared" si="98" ref="DE145:DE152">CZ145+DA145-DD145</f>
        <v>0</v>
      </c>
    </row>
    <row r="146" spans="2:109" ht="12.75" hidden="1">
      <c r="B146" s="656"/>
      <c r="C146" s="771"/>
      <c r="D146" s="577"/>
      <c r="E146" s="578"/>
      <c r="F146" s="578"/>
      <c r="G146" s="768"/>
      <c r="H146" s="576"/>
      <c r="I146" s="555">
        <f t="shared" si="95"/>
        <v>0</v>
      </c>
      <c r="J146" s="556">
        <f t="shared" si="96"/>
        <v>0</v>
      </c>
      <c r="K146" s="556"/>
      <c r="L146" s="571"/>
      <c r="M146" s="650">
        <f t="shared" si="92"/>
        <v>0</v>
      </c>
      <c r="N146" s="555">
        <f t="shared" si="97"/>
        <v>0</v>
      </c>
      <c r="O146" s="559">
        <f t="shared" si="97"/>
        <v>0</v>
      </c>
      <c r="P146" s="559">
        <f t="shared" si="97"/>
        <v>0</v>
      </c>
      <c r="Q146" s="559">
        <f t="shared" si="97"/>
        <v>0</v>
      </c>
      <c r="R146" s="559">
        <f t="shared" si="97"/>
        <v>0</v>
      </c>
      <c r="S146" s="559"/>
      <c r="T146" s="651"/>
      <c r="U146" s="788"/>
      <c r="V146" s="789"/>
      <c r="W146" s="790"/>
      <c r="X146" s="790"/>
      <c r="Y146" s="790"/>
      <c r="Z146" s="704"/>
      <c r="AA146" s="790"/>
      <c r="AB146" s="791"/>
      <c r="AC146" s="791"/>
      <c r="AD146" s="792"/>
      <c r="AE146" s="788"/>
      <c r="AF146" s="789"/>
      <c r="AG146" s="790"/>
      <c r="AH146" s="790"/>
      <c r="AI146" s="790"/>
      <c r="AJ146" s="704"/>
      <c r="AK146" s="790"/>
      <c r="AL146" s="791"/>
      <c r="AM146" s="791"/>
      <c r="AN146" s="792"/>
      <c r="AO146" s="788"/>
      <c r="AP146" s="789"/>
      <c r="AQ146" s="790"/>
      <c r="AR146" s="790"/>
      <c r="AS146" s="790"/>
      <c r="AT146" s="704"/>
      <c r="AU146" s="790"/>
      <c r="AV146" s="791"/>
      <c r="AW146" s="791"/>
      <c r="AX146" s="792"/>
      <c r="AY146" s="788"/>
      <c r="AZ146" s="789"/>
      <c r="BA146" s="790"/>
      <c r="BB146" s="790"/>
      <c r="BC146" s="790"/>
      <c r="BD146" s="704"/>
      <c r="BE146" s="790"/>
      <c r="BF146" s="791"/>
      <c r="BG146" s="791"/>
      <c r="BH146" s="792"/>
      <c r="BI146" s="788"/>
      <c r="BJ146" s="789"/>
      <c r="BK146" s="790"/>
      <c r="BL146" s="790"/>
      <c r="BM146" s="790"/>
      <c r="BN146" s="704"/>
      <c r="BO146" s="790"/>
      <c r="BP146" s="791"/>
      <c r="BQ146" s="791"/>
      <c r="BR146" s="792"/>
      <c r="BS146" s="793"/>
      <c r="BT146" s="794"/>
      <c r="BU146" s="790"/>
      <c r="BV146" s="790"/>
      <c r="BW146" s="790"/>
      <c r="BX146" s="704"/>
      <c r="BY146" s="790"/>
      <c r="BZ146" s="791"/>
      <c r="CA146" s="791"/>
      <c r="CB146" s="792"/>
      <c r="CC146" s="793"/>
      <c r="CD146" s="794"/>
      <c r="CE146" s="790"/>
      <c r="CF146" s="790"/>
      <c r="CG146" s="790"/>
      <c r="CH146" s="704"/>
      <c r="CI146" s="790"/>
      <c r="CJ146" s="795"/>
      <c r="CK146" s="795"/>
      <c r="CL146" s="796"/>
      <c r="CM146" s="793"/>
      <c r="CN146" s="794"/>
      <c r="CO146" s="790"/>
      <c r="CP146" s="790"/>
      <c r="CQ146" s="790"/>
      <c r="CR146" s="704"/>
      <c r="CS146" s="790"/>
      <c r="CT146" s="791"/>
      <c r="CU146" s="791"/>
      <c r="CV146" s="792"/>
      <c r="CW146" s="797"/>
      <c r="CX146" s="797"/>
      <c r="CY146" s="653"/>
      <c r="CZ146" s="559"/>
      <c r="DA146" s="512"/>
      <c r="DB146" s="234">
        <f t="shared" si="53"/>
        <v>0</v>
      </c>
      <c r="DC146" s="304"/>
      <c r="DD146" s="240">
        <f t="shared" si="94"/>
        <v>0</v>
      </c>
      <c r="DE146" s="310">
        <f t="shared" si="98"/>
        <v>0</v>
      </c>
    </row>
    <row r="147" spans="2:109" ht="12.75" hidden="1">
      <c r="B147" s="656"/>
      <c r="C147" s="771"/>
      <c r="D147" s="577"/>
      <c r="E147" s="578"/>
      <c r="F147" s="578"/>
      <c r="G147" s="768"/>
      <c r="H147" s="576"/>
      <c r="I147" s="555">
        <f t="shared" si="95"/>
        <v>0</v>
      </c>
      <c r="J147" s="556">
        <f t="shared" si="96"/>
        <v>0</v>
      </c>
      <c r="K147" s="556"/>
      <c r="L147" s="571"/>
      <c r="M147" s="650">
        <f t="shared" si="92"/>
        <v>0</v>
      </c>
      <c r="N147" s="555">
        <f t="shared" si="97"/>
        <v>0</v>
      </c>
      <c r="O147" s="559">
        <f t="shared" si="97"/>
        <v>0</v>
      </c>
      <c r="P147" s="559">
        <f t="shared" si="97"/>
        <v>0</v>
      </c>
      <c r="Q147" s="559">
        <f t="shared" si="97"/>
        <v>0</v>
      </c>
      <c r="R147" s="559">
        <f t="shared" si="97"/>
        <v>0</v>
      </c>
      <c r="S147" s="559"/>
      <c r="T147" s="651"/>
      <c r="U147" s="788"/>
      <c r="V147" s="789"/>
      <c r="W147" s="790"/>
      <c r="X147" s="790"/>
      <c r="Y147" s="790"/>
      <c r="Z147" s="704"/>
      <c r="AA147" s="790"/>
      <c r="AB147" s="791"/>
      <c r="AC147" s="791"/>
      <c r="AD147" s="792"/>
      <c r="AE147" s="788"/>
      <c r="AF147" s="789"/>
      <c r="AG147" s="790"/>
      <c r="AH147" s="790"/>
      <c r="AI147" s="790"/>
      <c r="AJ147" s="704"/>
      <c r="AK147" s="790"/>
      <c r="AL147" s="791"/>
      <c r="AM147" s="791"/>
      <c r="AN147" s="792"/>
      <c r="AO147" s="788"/>
      <c r="AP147" s="789"/>
      <c r="AQ147" s="790"/>
      <c r="AR147" s="790"/>
      <c r="AS147" s="790"/>
      <c r="AT147" s="704"/>
      <c r="AU147" s="790"/>
      <c r="AV147" s="791"/>
      <c r="AW147" s="791"/>
      <c r="AX147" s="792"/>
      <c r="AY147" s="788"/>
      <c r="AZ147" s="789"/>
      <c r="BA147" s="790"/>
      <c r="BB147" s="790"/>
      <c r="BC147" s="790"/>
      <c r="BD147" s="704"/>
      <c r="BE147" s="790"/>
      <c r="BF147" s="791"/>
      <c r="BG147" s="791"/>
      <c r="BH147" s="792"/>
      <c r="BI147" s="788"/>
      <c r="BJ147" s="789"/>
      <c r="BK147" s="790"/>
      <c r="BL147" s="790"/>
      <c r="BM147" s="790"/>
      <c r="BN147" s="704"/>
      <c r="BO147" s="790"/>
      <c r="BP147" s="791"/>
      <c r="BQ147" s="791"/>
      <c r="BR147" s="792"/>
      <c r="BS147" s="793"/>
      <c r="BT147" s="794"/>
      <c r="BU147" s="790"/>
      <c r="BV147" s="790"/>
      <c r="BW147" s="790"/>
      <c r="BX147" s="704"/>
      <c r="BY147" s="790"/>
      <c r="BZ147" s="791"/>
      <c r="CA147" s="791"/>
      <c r="CB147" s="792"/>
      <c r="CC147" s="793"/>
      <c r="CD147" s="794"/>
      <c r="CE147" s="790"/>
      <c r="CF147" s="790"/>
      <c r="CG147" s="790"/>
      <c r="CH147" s="704"/>
      <c r="CI147" s="790"/>
      <c r="CJ147" s="795"/>
      <c r="CK147" s="795"/>
      <c r="CL147" s="796"/>
      <c r="CM147" s="793"/>
      <c r="CN147" s="794"/>
      <c r="CO147" s="790"/>
      <c r="CP147" s="790"/>
      <c r="CQ147" s="790"/>
      <c r="CR147" s="704"/>
      <c r="CS147" s="790"/>
      <c r="CT147" s="791"/>
      <c r="CU147" s="791"/>
      <c r="CV147" s="792"/>
      <c r="CW147" s="797"/>
      <c r="CX147" s="797"/>
      <c r="CY147" s="653"/>
      <c r="CZ147" s="559"/>
      <c r="DA147" s="512"/>
      <c r="DB147" s="234">
        <f t="shared" si="53"/>
        <v>0</v>
      </c>
      <c r="DC147" s="304"/>
      <c r="DD147" s="240">
        <f t="shared" si="94"/>
        <v>0</v>
      </c>
      <c r="DE147" s="310">
        <f t="shared" si="98"/>
        <v>0</v>
      </c>
    </row>
    <row r="148" spans="2:109" ht="12.75" hidden="1">
      <c r="B148" s="656"/>
      <c r="C148" s="771"/>
      <c r="D148" s="577"/>
      <c r="E148" s="578"/>
      <c r="F148" s="578"/>
      <c r="G148" s="768"/>
      <c r="H148" s="576"/>
      <c r="I148" s="555">
        <f t="shared" si="95"/>
        <v>0</v>
      </c>
      <c r="J148" s="556">
        <f t="shared" si="96"/>
        <v>0</v>
      </c>
      <c r="K148" s="556"/>
      <c r="L148" s="571"/>
      <c r="M148" s="650">
        <f t="shared" si="92"/>
        <v>0</v>
      </c>
      <c r="N148" s="555">
        <f t="shared" si="97"/>
        <v>0</v>
      </c>
      <c r="O148" s="559">
        <f t="shared" si="97"/>
        <v>0</v>
      </c>
      <c r="P148" s="559">
        <f t="shared" si="97"/>
        <v>0</v>
      </c>
      <c r="Q148" s="559">
        <f t="shared" si="97"/>
        <v>0</v>
      </c>
      <c r="R148" s="559">
        <f t="shared" si="97"/>
        <v>0</v>
      </c>
      <c r="S148" s="559"/>
      <c r="T148" s="651"/>
      <c r="U148" s="788"/>
      <c r="V148" s="789"/>
      <c r="W148" s="790"/>
      <c r="X148" s="790"/>
      <c r="Y148" s="790"/>
      <c r="Z148" s="704"/>
      <c r="AA148" s="790"/>
      <c r="AB148" s="791"/>
      <c r="AC148" s="791"/>
      <c r="AD148" s="792"/>
      <c r="AE148" s="788"/>
      <c r="AF148" s="789"/>
      <c r="AG148" s="790"/>
      <c r="AH148" s="790"/>
      <c r="AI148" s="790"/>
      <c r="AJ148" s="704"/>
      <c r="AK148" s="790"/>
      <c r="AL148" s="791"/>
      <c r="AM148" s="791"/>
      <c r="AN148" s="792"/>
      <c r="AO148" s="788"/>
      <c r="AP148" s="789"/>
      <c r="AQ148" s="790"/>
      <c r="AR148" s="790"/>
      <c r="AS148" s="790"/>
      <c r="AT148" s="704"/>
      <c r="AU148" s="790"/>
      <c r="AV148" s="791"/>
      <c r="AW148" s="791"/>
      <c r="AX148" s="792"/>
      <c r="AY148" s="788"/>
      <c r="AZ148" s="789"/>
      <c r="BA148" s="790"/>
      <c r="BB148" s="790"/>
      <c r="BC148" s="790"/>
      <c r="BD148" s="704"/>
      <c r="BE148" s="790"/>
      <c r="BF148" s="791"/>
      <c r="BG148" s="791"/>
      <c r="BH148" s="792"/>
      <c r="BI148" s="788"/>
      <c r="BJ148" s="789"/>
      <c r="BK148" s="790"/>
      <c r="BL148" s="790"/>
      <c r="BM148" s="790"/>
      <c r="BN148" s="704"/>
      <c r="BO148" s="790"/>
      <c r="BP148" s="791"/>
      <c r="BQ148" s="791"/>
      <c r="BR148" s="792"/>
      <c r="BS148" s="793"/>
      <c r="BT148" s="794"/>
      <c r="BU148" s="790"/>
      <c r="BV148" s="790"/>
      <c r="BW148" s="790"/>
      <c r="BX148" s="704"/>
      <c r="BY148" s="790"/>
      <c r="BZ148" s="791"/>
      <c r="CA148" s="791"/>
      <c r="CB148" s="792"/>
      <c r="CC148" s="793"/>
      <c r="CD148" s="794"/>
      <c r="CE148" s="790"/>
      <c r="CF148" s="790"/>
      <c r="CG148" s="790"/>
      <c r="CH148" s="704"/>
      <c r="CI148" s="790"/>
      <c r="CJ148" s="795"/>
      <c r="CK148" s="795"/>
      <c r="CL148" s="796"/>
      <c r="CM148" s="793"/>
      <c r="CN148" s="794"/>
      <c r="CO148" s="790"/>
      <c r="CP148" s="790"/>
      <c r="CQ148" s="790"/>
      <c r="CR148" s="704"/>
      <c r="CS148" s="790"/>
      <c r="CT148" s="791"/>
      <c r="CU148" s="791"/>
      <c r="CV148" s="792"/>
      <c r="CW148" s="797"/>
      <c r="CX148" s="797"/>
      <c r="CY148" s="653"/>
      <c r="CZ148" s="559"/>
      <c r="DA148" s="512"/>
      <c r="DB148" s="234">
        <f t="shared" si="53"/>
        <v>0</v>
      </c>
      <c r="DC148" s="304"/>
      <c r="DD148" s="240">
        <f t="shared" si="94"/>
        <v>0</v>
      </c>
      <c r="DE148" s="310">
        <f t="shared" si="98"/>
        <v>0</v>
      </c>
    </row>
    <row r="149" spans="2:109" ht="12.75" hidden="1">
      <c r="B149" s="656"/>
      <c r="C149" s="771"/>
      <c r="D149" s="577"/>
      <c r="E149" s="578"/>
      <c r="F149" s="578"/>
      <c r="G149" s="768"/>
      <c r="H149" s="576"/>
      <c r="I149" s="555">
        <f t="shared" si="95"/>
        <v>0</v>
      </c>
      <c r="J149" s="556">
        <f t="shared" si="96"/>
        <v>0</v>
      </c>
      <c r="K149" s="556"/>
      <c r="L149" s="571"/>
      <c r="M149" s="650">
        <f t="shared" si="92"/>
        <v>0</v>
      </c>
      <c r="N149" s="555">
        <f t="shared" si="97"/>
        <v>0</v>
      </c>
      <c r="O149" s="559">
        <f t="shared" si="97"/>
        <v>0</v>
      </c>
      <c r="P149" s="559">
        <f t="shared" si="97"/>
        <v>0</v>
      </c>
      <c r="Q149" s="559">
        <f t="shared" si="97"/>
        <v>0</v>
      </c>
      <c r="R149" s="559">
        <f t="shared" si="97"/>
        <v>0</v>
      </c>
      <c r="S149" s="559"/>
      <c r="T149" s="651"/>
      <c r="U149" s="788"/>
      <c r="V149" s="789"/>
      <c r="W149" s="790"/>
      <c r="X149" s="790"/>
      <c r="Y149" s="790"/>
      <c r="Z149" s="704"/>
      <c r="AA149" s="790"/>
      <c r="AB149" s="791"/>
      <c r="AC149" s="791"/>
      <c r="AD149" s="792"/>
      <c r="AE149" s="788"/>
      <c r="AF149" s="789"/>
      <c r="AG149" s="790"/>
      <c r="AH149" s="790"/>
      <c r="AI149" s="790"/>
      <c r="AJ149" s="704"/>
      <c r="AK149" s="790"/>
      <c r="AL149" s="791"/>
      <c r="AM149" s="791"/>
      <c r="AN149" s="792"/>
      <c r="AO149" s="788"/>
      <c r="AP149" s="789"/>
      <c r="AQ149" s="790"/>
      <c r="AR149" s="790"/>
      <c r="AS149" s="790"/>
      <c r="AT149" s="704"/>
      <c r="AU149" s="790"/>
      <c r="AV149" s="791"/>
      <c r="AW149" s="791"/>
      <c r="AX149" s="792"/>
      <c r="AY149" s="788"/>
      <c r="AZ149" s="789"/>
      <c r="BA149" s="790"/>
      <c r="BB149" s="790"/>
      <c r="BC149" s="790"/>
      <c r="BD149" s="704"/>
      <c r="BE149" s="790"/>
      <c r="BF149" s="791"/>
      <c r="BG149" s="791"/>
      <c r="BH149" s="792"/>
      <c r="BI149" s="788"/>
      <c r="BJ149" s="789"/>
      <c r="BK149" s="790"/>
      <c r="BL149" s="790"/>
      <c r="BM149" s="790"/>
      <c r="BN149" s="704"/>
      <c r="BO149" s="790"/>
      <c r="BP149" s="791"/>
      <c r="BQ149" s="791"/>
      <c r="BR149" s="792"/>
      <c r="BS149" s="793"/>
      <c r="BT149" s="794"/>
      <c r="BU149" s="790"/>
      <c r="BV149" s="790"/>
      <c r="BW149" s="790"/>
      <c r="BX149" s="704"/>
      <c r="BY149" s="790"/>
      <c r="BZ149" s="791"/>
      <c r="CA149" s="791"/>
      <c r="CB149" s="792"/>
      <c r="CC149" s="793"/>
      <c r="CD149" s="794"/>
      <c r="CE149" s="790"/>
      <c r="CF149" s="790"/>
      <c r="CG149" s="790"/>
      <c r="CH149" s="704"/>
      <c r="CI149" s="790"/>
      <c r="CJ149" s="795"/>
      <c r="CK149" s="795"/>
      <c r="CL149" s="796"/>
      <c r="CM149" s="793"/>
      <c r="CN149" s="794"/>
      <c r="CO149" s="790"/>
      <c r="CP149" s="790"/>
      <c r="CQ149" s="790"/>
      <c r="CR149" s="704"/>
      <c r="CS149" s="790"/>
      <c r="CT149" s="791"/>
      <c r="CU149" s="791"/>
      <c r="CV149" s="792"/>
      <c r="CW149" s="797"/>
      <c r="CX149" s="797"/>
      <c r="CY149" s="653"/>
      <c r="CZ149" s="559"/>
      <c r="DA149" s="512"/>
      <c r="DB149" s="234">
        <f t="shared" si="53"/>
        <v>0</v>
      </c>
      <c r="DC149" s="304"/>
      <c r="DD149" s="240">
        <f t="shared" si="94"/>
        <v>0</v>
      </c>
      <c r="DE149" s="310">
        <f t="shared" si="98"/>
        <v>0</v>
      </c>
    </row>
    <row r="150" spans="2:109" ht="12.75" hidden="1">
      <c r="B150" s="656" t="s">
        <v>238</v>
      </c>
      <c r="C150" s="771"/>
      <c r="D150" s="577"/>
      <c r="E150" s="578"/>
      <c r="F150" s="578"/>
      <c r="G150" s="768"/>
      <c r="H150" s="576"/>
      <c r="I150" s="555">
        <f t="shared" si="95"/>
        <v>0</v>
      </c>
      <c r="J150" s="556">
        <f t="shared" si="96"/>
        <v>0</v>
      </c>
      <c r="K150" s="556"/>
      <c r="L150" s="571"/>
      <c r="M150" s="650">
        <f t="shared" si="92"/>
        <v>0</v>
      </c>
      <c r="N150" s="555">
        <f t="shared" si="97"/>
        <v>0</v>
      </c>
      <c r="O150" s="559">
        <f t="shared" si="97"/>
        <v>0</v>
      </c>
      <c r="P150" s="559">
        <f t="shared" si="97"/>
        <v>0</v>
      </c>
      <c r="Q150" s="559">
        <f t="shared" si="97"/>
        <v>0</v>
      </c>
      <c r="R150" s="559">
        <f t="shared" si="97"/>
        <v>0</v>
      </c>
      <c r="S150" s="559"/>
      <c r="T150" s="651">
        <f>X150+AH150+AR150+BB150+BL150+BV150+CF150+CP150</f>
        <v>0</v>
      </c>
      <c r="U150" s="788"/>
      <c r="V150" s="789"/>
      <c r="W150" s="790"/>
      <c r="X150" s="790"/>
      <c r="Y150" s="790"/>
      <c r="Z150" s="704"/>
      <c r="AA150" s="790"/>
      <c r="AB150" s="791"/>
      <c r="AC150" s="791"/>
      <c r="AD150" s="792"/>
      <c r="AE150" s="788"/>
      <c r="AF150" s="789"/>
      <c r="AG150" s="790"/>
      <c r="AH150" s="790"/>
      <c r="AI150" s="790"/>
      <c r="AJ150" s="704"/>
      <c r="AK150" s="790"/>
      <c r="AL150" s="791"/>
      <c r="AM150" s="791"/>
      <c r="AN150" s="792"/>
      <c r="AO150" s="788"/>
      <c r="AP150" s="789"/>
      <c r="AQ150" s="790"/>
      <c r="AR150" s="790"/>
      <c r="AS150" s="790"/>
      <c r="AT150" s="704"/>
      <c r="AU150" s="790"/>
      <c r="AV150" s="791"/>
      <c r="AW150" s="791"/>
      <c r="AX150" s="792"/>
      <c r="AY150" s="788"/>
      <c r="AZ150" s="789"/>
      <c r="BA150" s="790"/>
      <c r="BB150" s="790"/>
      <c r="BC150" s="790"/>
      <c r="BD150" s="704"/>
      <c r="BE150" s="790"/>
      <c r="BF150" s="791"/>
      <c r="BG150" s="791"/>
      <c r="BH150" s="792"/>
      <c r="BI150" s="788"/>
      <c r="BJ150" s="789"/>
      <c r="BK150" s="790"/>
      <c r="BL150" s="790"/>
      <c r="BM150" s="790"/>
      <c r="BN150" s="704"/>
      <c r="BO150" s="790"/>
      <c r="BP150" s="791"/>
      <c r="BQ150" s="791"/>
      <c r="BR150" s="792"/>
      <c r="BS150" s="793"/>
      <c r="BT150" s="794"/>
      <c r="BU150" s="790">
        <f>BS150-BW150</f>
        <v>0</v>
      </c>
      <c r="BV150" s="790"/>
      <c r="BW150" s="790">
        <f>ROUND(0.82*BS150,0)</f>
        <v>0</v>
      </c>
      <c r="BX150" s="704">
        <f>BW150-SUM(BY150:CA150)</f>
        <v>0</v>
      </c>
      <c r="BY150" s="790"/>
      <c r="BZ150" s="791"/>
      <c r="CA150" s="791"/>
      <c r="CB150" s="792"/>
      <c r="CC150" s="788"/>
      <c r="CD150" s="789"/>
      <c r="CE150" s="790"/>
      <c r="CF150" s="790"/>
      <c r="CG150" s="790"/>
      <c r="CH150" s="704"/>
      <c r="CI150" s="790"/>
      <c r="CJ150" s="795"/>
      <c r="CK150" s="795"/>
      <c r="CL150" s="796"/>
      <c r="CM150" s="793"/>
      <c r="CN150" s="794"/>
      <c r="CO150" s="790"/>
      <c r="CP150" s="790"/>
      <c r="CQ150" s="790"/>
      <c r="CR150" s="704"/>
      <c r="CS150" s="790"/>
      <c r="CT150" s="791"/>
      <c r="CU150" s="791"/>
      <c r="CV150" s="792"/>
      <c r="CW150" s="797"/>
      <c r="CX150" s="797"/>
      <c r="CY150" s="653">
        <f>I150-CZ150-DA150</f>
        <v>0</v>
      </c>
      <c r="CZ150" s="559"/>
      <c r="DA150" s="512"/>
      <c r="DB150" s="234">
        <f>I150</f>
        <v>0</v>
      </c>
      <c r="DC150" s="304"/>
      <c r="DD150" s="240">
        <f t="shared" si="94"/>
        <v>0</v>
      </c>
      <c r="DE150" s="310">
        <f t="shared" si="98"/>
        <v>0</v>
      </c>
    </row>
    <row r="151" spans="2:109" ht="12.75" hidden="1">
      <c r="B151" s="656" t="s">
        <v>120</v>
      </c>
      <c r="C151" s="771" t="s">
        <v>47</v>
      </c>
      <c r="D151" s="577"/>
      <c r="E151" s="578"/>
      <c r="F151" s="578"/>
      <c r="G151" s="768"/>
      <c r="H151" s="576"/>
      <c r="I151" s="555">
        <f>U151+AE151+AO151+AY151+BI151+BS151+CC151+CM151</f>
        <v>0</v>
      </c>
      <c r="J151" s="556"/>
      <c r="K151" s="556"/>
      <c r="L151" s="571"/>
      <c r="M151" s="770"/>
      <c r="N151" s="555"/>
      <c r="O151" s="559"/>
      <c r="P151" s="559"/>
      <c r="Q151" s="559"/>
      <c r="R151" s="559">
        <f>AC151+AM151+AW151+BG151+BQ151+CA151+CK151+CU151</f>
        <v>0</v>
      </c>
      <c r="S151" s="559">
        <f>Z151+AJ151+AT151+BD151+BN151+BX151+CH151+CR151</f>
        <v>0</v>
      </c>
      <c r="T151" s="724"/>
      <c r="U151" s="788"/>
      <c r="V151" s="789"/>
      <c r="W151" s="790"/>
      <c r="X151" s="790"/>
      <c r="Y151" s="790"/>
      <c r="Z151" s="704"/>
      <c r="AA151" s="790"/>
      <c r="AB151" s="791"/>
      <c r="AC151" s="791"/>
      <c r="AD151" s="792"/>
      <c r="AE151" s="788"/>
      <c r="AF151" s="789"/>
      <c r="AG151" s="790"/>
      <c r="AH151" s="790"/>
      <c r="AI151" s="790"/>
      <c r="AJ151" s="704"/>
      <c r="AK151" s="790"/>
      <c r="AL151" s="791"/>
      <c r="AM151" s="791"/>
      <c r="AN151" s="792"/>
      <c r="AO151" s="788"/>
      <c r="AP151" s="789"/>
      <c r="AQ151" s="790"/>
      <c r="AR151" s="790"/>
      <c r="AS151" s="790"/>
      <c r="AT151" s="704"/>
      <c r="AU151" s="790"/>
      <c r="AV151" s="791"/>
      <c r="AW151" s="791"/>
      <c r="AX151" s="792">
        <f>AO151</f>
        <v>0</v>
      </c>
      <c r="AY151" s="788"/>
      <c r="AZ151" s="789"/>
      <c r="BA151" s="790"/>
      <c r="BB151" s="790"/>
      <c r="BC151" s="790"/>
      <c r="BD151" s="704"/>
      <c r="BE151" s="790"/>
      <c r="BF151" s="791"/>
      <c r="BG151" s="791"/>
      <c r="BH151" s="792">
        <f>AY151</f>
        <v>0</v>
      </c>
      <c r="BI151" s="788"/>
      <c r="BJ151" s="789"/>
      <c r="BK151" s="790"/>
      <c r="BL151" s="790"/>
      <c r="BM151" s="790"/>
      <c r="BN151" s="704"/>
      <c r="BO151" s="790"/>
      <c r="BP151" s="791"/>
      <c r="BQ151" s="791"/>
      <c r="BR151" s="792"/>
      <c r="BS151" s="788"/>
      <c r="BT151" s="789"/>
      <c r="BU151" s="790"/>
      <c r="BV151" s="790"/>
      <c r="BW151" s="790"/>
      <c r="BX151" s="704"/>
      <c r="BY151" s="790"/>
      <c r="BZ151" s="791"/>
      <c r="CA151" s="791"/>
      <c r="CB151" s="792"/>
      <c r="CC151" s="788"/>
      <c r="CD151" s="789"/>
      <c r="CE151" s="790"/>
      <c r="CF151" s="790"/>
      <c r="CG151" s="790"/>
      <c r="CH151" s="704"/>
      <c r="CI151" s="790"/>
      <c r="CJ151" s="791"/>
      <c r="CK151" s="791"/>
      <c r="CL151" s="792"/>
      <c r="CM151" s="788"/>
      <c r="CN151" s="789"/>
      <c r="CO151" s="790"/>
      <c r="CP151" s="790"/>
      <c r="CQ151" s="790"/>
      <c r="CR151" s="704"/>
      <c r="CS151" s="790"/>
      <c r="CT151" s="791"/>
      <c r="CU151" s="791"/>
      <c r="CV151" s="792">
        <f>CM151</f>
        <v>0</v>
      </c>
      <c r="CW151" s="797"/>
      <c r="CX151" s="797"/>
      <c r="CY151" s="555">
        <f>I151-CZ151-DA151</f>
        <v>0</v>
      </c>
      <c r="CZ151" s="559"/>
      <c r="DA151" s="512"/>
      <c r="DB151" s="234">
        <f>I151</f>
        <v>0</v>
      </c>
      <c r="DC151" s="304"/>
      <c r="DD151" s="240">
        <f t="shared" si="94"/>
        <v>0</v>
      </c>
      <c r="DE151" s="310">
        <f t="shared" si="98"/>
        <v>0</v>
      </c>
    </row>
    <row r="152" spans="2:109" ht="12.75" hidden="1">
      <c r="B152" s="656" t="s">
        <v>121</v>
      </c>
      <c r="C152" s="771" t="s">
        <v>356</v>
      </c>
      <c r="D152" s="577"/>
      <c r="E152" s="578"/>
      <c r="F152" s="578"/>
      <c r="G152" s="768"/>
      <c r="H152" s="576"/>
      <c r="I152" s="555">
        <f>U152+AE152+AO152+AY152+BI152+BS152+CC152+CM152</f>
        <v>0</v>
      </c>
      <c r="J152" s="556"/>
      <c r="K152" s="556"/>
      <c r="L152" s="571"/>
      <c r="M152" s="770"/>
      <c r="N152" s="555"/>
      <c r="O152" s="559"/>
      <c r="P152" s="559"/>
      <c r="Q152" s="559"/>
      <c r="R152" s="559">
        <f>AC152+AM152+AW152+BG152+BQ152+CA152+CK152+CU152</f>
        <v>0</v>
      </c>
      <c r="S152" s="559">
        <f>Z152+AJ152+AT152+BD152+BN152+BX152+CH152+CR152</f>
        <v>0</v>
      </c>
      <c r="T152" s="724"/>
      <c r="U152" s="788"/>
      <c r="V152" s="789"/>
      <c r="W152" s="790"/>
      <c r="X152" s="790"/>
      <c r="Y152" s="790"/>
      <c r="Z152" s="704"/>
      <c r="AA152" s="790"/>
      <c r="AB152" s="791"/>
      <c r="AC152" s="791"/>
      <c r="AD152" s="792"/>
      <c r="AE152" s="788"/>
      <c r="AF152" s="789"/>
      <c r="AG152" s="790"/>
      <c r="AH152" s="790"/>
      <c r="AI152" s="790"/>
      <c r="AJ152" s="704"/>
      <c r="AK152" s="790"/>
      <c r="AL152" s="791"/>
      <c r="AM152" s="791"/>
      <c r="AN152" s="792"/>
      <c r="AO152" s="788"/>
      <c r="AP152" s="789"/>
      <c r="AQ152" s="790"/>
      <c r="AR152" s="790"/>
      <c r="AS152" s="790"/>
      <c r="AT152" s="704"/>
      <c r="AU152" s="790"/>
      <c r="AV152" s="791"/>
      <c r="AW152" s="791"/>
      <c r="AX152" s="792">
        <f>AO152</f>
        <v>0</v>
      </c>
      <c r="AY152" s="788"/>
      <c r="AZ152" s="789"/>
      <c r="BA152" s="790"/>
      <c r="BB152" s="790"/>
      <c r="BC152" s="790"/>
      <c r="BD152" s="704"/>
      <c r="BE152" s="790"/>
      <c r="BF152" s="791"/>
      <c r="BG152" s="791"/>
      <c r="BH152" s="792">
        <f>AY152</f>
        <v>0</v>
      </c>
      <c r="BI152" s="788"/>
      <c r="BJ152" s="789"/>
      <c r="BK152" s="790"/>
      <c r="BL152" s="790"/>
      <c r="BM152" s="790"/>
      <c r="BN152" s="704"/>
      <c r="BO152" s="790"/>
      <c r="BP152" s="791"/>
      <c r="BQ152" s="791"/>
      <c r="BR152" s="792"/>
      <c r="BS152" s="788"/>
      <c r="BT152" s="789"/>
      <c r="BU152" s="790"/>
      <c r="BV152" s="790"/>
      <c r="BW152" s="790">
        <f>BS152</f>
        <v>0</v>
      </c>
      <c r="BX152" s="704">
        <f>BW152-SUM(BY152:CA152)</f>
        <v>0</v>
      </c>
      <c r="BY152" s="790"/>
      <c r="BZ152" s="791"/>
      <c r="CA152" s="791"/>
      <c r="CB152" s="792"/>
      <c r="CC152" s="788"/>
      <c r="CD152" s="789"/>
      <c r="CE152" s="790"/>
      <c r="CF152" s="790"/>
      <c r="CG152" s="790"/>
      <c r="CH152" s="704"/>
      <c r="CI152" s="790"/>
      <c r="CJ152" s="791"/>
      <c r="CK152" s="791"/>
      <c r="CL152" s="792"/>
      <c r="CM152" s="788"/>
      <c r="CN152" s="789"/>
      <c r="CO152" s="790"/>
      <c r="CP152" s="790"/>
      <c r="CQ152" s="790"/>
      <c r="CR152" s="704"/>
      <c r="CS152" s="790"/>
      <c r="CT152" s="791"/>
      <c r="CU152" s="791"/>
      <c r="CV152" s="792">
        <f>CM152</f>
        <v>0</v>
      </c>
      <c r="CW152" s="797"/>
      <c r="CX152" s="797"/>
      <c r="CY152" s="555">
        <f>I152-CZ152-DA152</f>
        <v>0</v>
      </c>
      <c r="CZ152" s="559"/>
      <c r="DA152" s="512"/>
      <c r="DB152" s="234">
        <f>I152</f>
        <v>0</v>
      </c>
      <c r="DC152" s="304"/>
      <c r="DD152" s="240">
        <f t="shared" si="94"/>
        <v>0</v>
      </c>
      <c r="DE152" s="310">
        <f t="shared" si="98"/>
        <v>0</v>
      </c>
    </row>
    <row r="153" spans="2:109" ht="12.75" hidden="1">
      <c r="B153" s="656"/>
      <c r="C153" s="771"/>
      <c r="D153" s="577"/>
      <c r="E153" s="578"/>
      <c r="F153" s="578"/>
      <c r="G153" s="768"/>
      <c r="H153" s="576"/>
      <c r="I153" s="555"/>
      <c r="J153" s="556"/>
      <c r="K153" s="556"/>
      <c r="L153" s="571"/>
      <c r="M153" s="650"/>
      <c r="N153" s="555"/>
      <c r="O153" s="559"/>
      <c r="P153" s="559"/>
      <c r="Q153" s="559"/>
      <c r="R153" s="559"/>
      <c r="S153" s="559"/>
      <c r="T153" s="651"/>
      <c r="U153" s="788"/>
      <c r="V153" s="789"/>
      <c r="W153" s="790"/>
      <c r="X153" s="790"/>
      <c r="Y153" s="790"/>
      <c r="Z153" s="790"/>
      <c r="AA153" s="790"/>
      <c r="AB153" s="791"/>
      <c r="AC153" s="791"/>
      <c r="AD153" s="792"/>
      <c r="AE153" s="788"/>
      <c r="AF153" s="789"/>
      <c r="AG153" s="790"/>
      <c r="AH153" s="790"/>
      <c r="AI153" s="790"/>
      <c r="AJ153" s="790"/>
      <c r="AK153" s="790"/>
      <c r="AL153" s="791"/>
      <c r="AM153" s="791"/>
      <c r="AN153" s="792"/>
      <c r="AO153" s="788"/>
      <c r="AP153" s="789"/>
      <c r="AQ153" s="790"/>
      <c r="AR153" s="790"/>
      <c r="AS153" s="790"/>
      <c r="AT153" s="790"/>
      <c r="AU153" s="790"/>
      <c r="AV153" s="791"/>
      <c r="AW153" s="791"/>
      <c r="AX153" s="792"/>
      <c r="AY153" s="788"/>
      <c r="AZ153" s="789"/>
      <c r="BA153" s="790"/>
      <c r="BB153" s="790"/>
      <c r="BC153" s="790"/>
      <c r="BD153" s="790"/>
      <c r="BE153" s="790"/>
      <c r="BF153" s="791"/>
      <c r="BG153" s="791"/>
      <c r="BH153" s="792"/>
      <c r="BI153" s="788"/>
      <c r="BJ153" s="789"/>
      <c r="BK153" s="790"/>
      <c r="BL153" s="790"/>
      <c r="BM153" s="790"/>
      <c r="BN153" s="790"/>
      <c r="BO153" s="790"/>
      <c r="BP153" s="791"/>
      <c r="BQ153" s="791"/>
      <c r="BR153" s="792"/>
      <c r="BS153" s="793"/>
      <c r="BT153" s="794"/>
      <c r="BU153" s="790"/>
      <c r="BV153" s="790"/>
      <c r="BW153" s="790"/>
      <c r="BX153" s="704"/>
      <c r="BY153" s="790"/>
      <c r="BZ153" s="791"/>
      <c r="CA153" s="791"/>
      <c r="CB153" s="792"/>
      <c r="CC153" s="788"/>
      <c r="CD153" s="789"/>
      <c r="CE153" s="790"/>
      <c r="CF153" s="790"/>
      <c r="CG153" s="790"/>
      <c r="CH153" s="790"/>
      <c r="CI153" s="790"/>
      <c r="CJ153" s="795"/>
      <c r="CK153" s="795"/>
      <c r="CL153" s="796"/>
      <c r="CM153" s="793"/>
      <c r="CN153" s="794"/>
      <c r="CO153" s="790"/>
      <c r="CP153" s="790"/>
      <c r="CQ153" s="790"/>
      <c r="CR153" s="790"/>
      <c r="CS153" s="790"/>
      <c r="CT153" s="791"/>
      <c r="CU153" s="791"/>
      <c r="CV153" s="792"/>
      <c r="CW153" s="797"/>
      <c r="CX153" s="797"/>
      <c r="CY153" s="653"/>
      <c r="CZ153" s="559"/>
      <c r="DA153" s="512"/>
      <c r="DB153" s="234"/>
      <c r="DC153" s="304"/>
      <c r="DD153" s="240"/>
      <c r="DE153" s="310"/>
    </row>
    <row r="154" spans="2:109" ht="12.75" hidden="1">
      <c r="B154" s="674" t="s">
        <v>122</v>
      </c>
      <c r="C154" s="773"/>
      <c r="D154" s="577"/>
      <c r="E154" s="578"/>
      <c r="F154" s="578"/>
      <c r="G154" s="774"/>
      <c r="H154" s="775"/>
      <c r="I154" s="776">
        <f>SUM(I155:I163)</f>
        <v>0</v>
      </c>
      <c r="J154" s="777">
        <f>SUM(J155:J163)</f>
        <v>0</v>
      </c>
      <c r="K154" s="778"/>
      <c r="L154" s="779"/>
      <c r="M154" s="650">
        <f aca="true" t="shared" si="99" ref="M154:M160">V154+AF154+AP154+AZ154+BJ154+BT154+CD154+CN154</f>
        <v>0</v>
      </c>
      <c r="N154" s="776">
        <f aca="true" t="shared" si="100" ref="N154:S154">SUM(N155:N163)</f>
        <v>0</v>
      </c>
      <c r="O154" s="777">
        <f t="shared" si="100"/>
        <v>0</v>
      </c>
      <c r="P154" s="777">
        <f t="shared" si="100"/>
        <v>0</v>
      </c>
      <c r="Q154" s="777">
        <f t="shared" si="100"/>
        <v>0</v>
      </c>
      <c r="R154" s="777">
        <f t="shared" si="100"/>
        <v>0</v>
      </c>
      <c r="S154" s="777">
        <f t="shared" si="100"/>
        <v>0</v>
      </c>
      <c r="T154" s="651">
        <f>X154+AH154+AR154+BB154+BL154+BV154+CF154+CP154</f>
        <v>0</v>
      </c>
      <c r="U154" s="776"/>
      <c r="V154" s="778"/>
      <c r="W154" s="777"/>
      <c r="X154" s="777"/>
      <c r="Y154" s="790"/>
      <c r="Z154" s="790"/>
      <c r="AA154" s="790"/>
      <c r="AB154" s="791"/>
      <c r="AC154" s="791"/>
      <c r="AD154" s="792"/>
      <c r="AE154" s="788"/>
      <c r="AF154" s="789"/>
      <c r="AG154" s="790"/>
      <c r="AH154" s="790"/>
      <c r="AI154" s="790"/>
      <c r="AJ154" s="790"/>
      <c r="AK154" s="790"/>
      <c r="AL154" s="791"/>
      <c r="AM154" s="791"/>
      <c r="AN154" s="792"/>
      <c r="AO154" s="776"/>
      <c r="AP154" s="778"/>
      <c r="AQ154" s="777"/>
      <c r="AR154" s="777"/>
      <c r="AS154" s="790"/>
      <c r="AT154" s="790"/>
      <c r="AU154" s="790"/>
      <c r="AV154" s="791"/>
      <c r="AW154" s="791"/>
      <c r="AX154" s="792"/>
      <c r="AY154" s="788"/>
      <c r="AZ154" s="789"/>
      <c r="BA154" s="790"/>
      <c r="BB154" s="790"/>
      <c r="BC154" s="790"/>
      <c r="BD154" s="790"/>
      <c r="BE154" s="790"/>
      <c r="BF154" s="791"/>
      <c r="BG154" s="791"/>
      <c r="BH154" s="792"/>
      <c r="BI154" s="776"/>
      <c r="BJ154" s="778"/>
      <c r="BK154" s="777"/>
      <c r="BL154" s="777"/>
      <c r="BM154" s="790"/>
      <c r="BN154" s="790"/>
      <c r="BO154" s="790"/>
      <c r="BP154" s="791"/>
      <c r="BQ154" s="791"/>
      <c r="BR154" s="792"/>
      <c r="BS154" s="788"/>
      <c r="BT154" s="789"/>
      <c r="BU154" s="790"/>
      <c r="BV154" s="790"/>
      <c r="BW154" s="790"/>
      <c r="BX154" s="790"/>
      <c r="BY154" s="790"/>
      <c r="BZ154" s="791"/>
      <c r="CA154" s="791"/>
      <c r="CB154" s="792"/>
      <c r="CC154" s="788"/>
      <c r="CD154" s="789"/>
      <c r="CE154" s="790"/>
      <c r="CF154" s="790"/>
      <c r="CG154" s="790"/>
      <c r="CH154" s="790"/>
      <c r="CI154" s="790"/>
      <c r="CJ154" s="791"/>
      <c r="CK154" s="791"/>
      <c r="CL154" s="792"/>
      <c r="CM154" s="788"/>
      <c r="CN154" s="789"/>
      <c r="CO154" s="790"/>
      <c r="CP154" s="790"/>
      <c r="CQ154" s="790"/>
      <c r="CR154" s="790"/>
      <c r="CS154" s="790"/>
      <c r="CT154" s="791"/>
      <c r="CU154" s="791"/>
      <c r="CV154" s="792"/>
      <c r="CW154" s="797"/>
      <c r="CX154" s="797"/>
      <c r="CY154" s="653"/>
      <c r="CZ154" s="783"/>
      <c r="DA154" s="784"/>
      <c r="DB154" s="472">
        <f>I154</f>
        <v>0</v>
      </c>
      <c r="DC154" s="300"/>
      <c r="DD154" s="126">
        <f aca="true" t="shared" si="101" ref="DD154:DD162">DB154-DC154</f>
        <v>0</v>
      </c>
      <c r="DE154" s="239"/>
    </row>
    <row r="155" spans="2:109" ht="12.75" hidden="1">
      <c r="B155" s="656" t="s">
        <v>123</v>
      </c>
      <c r="C155" s="771"/>
      <c r="D155" s="577"/>
      <c r="E155" s="578"/>
      <c r="F155" s="578"/>
      <c r="G155" s="768"/>
      <c r="H155" s="576"/>
      <c r="I155" s="555">
        <f aca="true" t="shared" si="102" ref="I155:I160">N155+J155+S155</f>
        <v>0</v>
      </c>
      <c r="J155" s="556">
        <f aca="true" t="shared" si="103" ref="J155:J160">W155+AG155+AQ155+BA155+BK155+BU155+CE155+CO155</f>
        <v>0</v>
      </c>
      <c r="K155" s="556"/>
      <c r="L155" s="571"/>
      <c r="M155" s="650">
        <f t="shared" si="99"/>
        <v>0</v>
      </c>
      <c r="N155" s="555">
        <f aca="true" t="shared" si="104" ref="N155:R160">Y155+AI155+AS155+BC155+BM155+BW155+CG155+CQ155</f>
        <v>0</v>
      </c>
      <c r="O155" s="559">
        <f t="shared" si="104"/>
        <v>0</v>
      </c>
      <c r="P155" s="559">
        <f t="shared" si="104"/>
        <v>0</v>
      </c>
      <c r="Q155" s="559">
        <f t="shared" si="104"/>
        <v>0</v>
      </c>
      <c r="R155" s="559">
        <f t="shared" si="104"/>
        <v>0</v>
      </c>
      <c r="S155" s="559"/>
      <c r="T155" s="651">
        <f>X155+AH155+AR155+BB155+BL155+BV155+CF155+CP155</f>
        <v>0</v>
      </c>
      <c r="U155" s="788"/>
      <c r="V155" s="789"/>
      <c r="W155" s="790"/>
      <c r="X155" s="790"/>
      <c r="Y155" s="790"/>
      <c r="Z155" s="704"/>
      <c r="AA155" s="790"/>
      <c r="AB155" s="791"/>
      <c r="AC155" s="791"/>
      <c r="AD155" s="792"/>
      <c r="AE155" s="788"/>
      <c r="AF155" s="789"/>
      <c r="AG155" s="790"/>
      <c r="AH155" s="790"/>
      <c r="AI155" s="790"/>
      <c r="AJ155" s="704"/>
      <c r="AK155" s="790"/>
      <c r="AL155" s="791"/>
      <c r="AM155" s="791"/>
      <c r="AN155" s="792"/>
      <c r="AO155" s="788"/>
      <c r="AP155" s="789"/>
      <c r="AQ155" s="790"/>
      <c r="AR155" s="790"/>
      <c r="AS155" s="790"/>
      <c r="AT155" s="704"/>
      <c r="AU155" s="790"/>
      <c r="AV155" s="791"/>
      <c r="AW155" s="791"/>
      <c r="AX155" s="792"/>
      <c r="AY155" s="788"/>
      <c r="AZ155" s="789"/>
      <c r="BA155" s="790"/>
      <c r="BB155" s="790"/>
      <c r="BC155" s="790"/>
      <c r="BD155" s="704"/>
      <c r="BE155" s="790"/>
      <c r="BF155" s="791"/>
      <c r="BG155" s="791"/>
      <c r="BH155" s="792"/>
      <c r="BI155" s="788"/>
      <c r="BJ155" s="789"/>
      <c r="BK155" s="790"/>
      <c r="BL155" s="790"/>
      <c r="BM155" s="790"/>
      <c r="BN155" s="704"/>
      <c r="BO155" s="790"/>
      <c r="BP155" s="791"/>
      <c r="BQ155" s="791"/>
      <c r="BR155" s="792"/>
      <c r="BS155" s="793"/>
      <c r="BT155" s="794"/>
      <c r="BU155" s="790"/>
      <c r="BV155" s="790"/>
      <c r="BW155" s="790"/>
      <c r="BX155" s="704"/>
      <c r="BY155" s="790"/>
      <c r="BZ155" s="791"/>
      <c r="CA155" s="791"/>
      <c r="CB155" s="792"/>
      <c r="CC155" s="793"/>
      <c r="CD155" s="794"/>
      <c r="CE155" s="790"/>
      <c r="CF155" s="790"/>
      <c r="CG155" s="790"/>
      <c r="CH155" s="704"/>
      <c r="CI155" s="790"/>
      <c r="CJ155" s="795"/>
      <c r="CK155" s="795"/>
      <c r="CL155" s="796"/>
      <c r="CM155" s="793"/>
      <c r="CN155" s="794"/>
      <c r="CO155" s="790"/>
      <c r="CP155" s="790"/>
      <c r="CQ155" s="790"/>
      <c r="CR155" s="704"/>
      <c r="CS155" s="790"/>
      <c r="CT155" s="791"/>
      <c r="CU155" s="791"/>
      <c r="CV155" s="792"/>
      <c r="CW155" s="797"/>
      <c r="CX155" s="797"/>
      <c r="CY155" s="653">
        <f>I155-CZ155-DA155</f>
        <v>0</v>
      </c>
      <c r="CZ155" s="559"/>
      <c r="DA155" s="512"/>
      <c r="DB155" s="234">
        <f>I155</f>
        <v>0</v>
      </c>
      <c r="DC155" s="304"/>
      <c r="DD155" s="240">
        <f t="shared" si="101"/>
        <v>0</v>
      </c>
      <c r="DE155" s="310">
        <f aca="true" t="shared" si="105" ref="DE155:DE162">CZ155+DA155-DD155</f>
        <v>0</v>
      </c>
    </row>
    <row r="156" spans="2:109" ht="12.75" hidden="1">
      <c r="B156" s="656"/>
      <c r="C156" s="771"/>
      <c r="D156" s="577"/>
      <c r="E156" s="578"/>
      <c r="F156" s="578"/>
      <c r="G156" s="768"/>
      <c r="H156" s="576"/>
      <c r="I156" s="555">
        <f t="shared" si="102"/>
        <v>0</v>
      </c>
      <c r="J156" s="556">
        <f t="shared" si="103"/>
        <v>0</v>
      </c>
      <c r="K156" s="556"/>
      <c r="L156" s="571"/>
      <c r="M156" s="650">
        <f t="shared" si="99"/>
        <v>0</v>
      </c>
      <c r="N156" s="555">
        <f t="shared" si="104"/>
        <v>0</v>
      </c>
      <c r="O156" s="559">
        <f t="shared" si="104"/>
        <v>0</v>
      </c>
      <c r="P156" s="559">
        <f t="shared" si="104"/>
        <v>0</v>
      </c>
      <c r="Q156" s="559">
        <f t="shared" si="104"/>
        <v>0</v>
      </c>
      <c r="R156" s="559">
        <f t="shared" si="104"/>
        <v>0</v>
      </c>
      <c r="S156" s="559"/>
      <c r="T156" s="651"/>
      <c r="U156" s="788"/>
      <c r="V156" s="789"/>
      <c r="W156" s="790"/>
      <c r="X156" s="790"/>
      <c r="Y156" s="790"/>
      <c r="Z156" s="704"/>
      <c r="AA156" s="790"/>
      <c r="AB156" s="791"/>
      <c r="AC156" s="791"/>
      <c r="AD156" s="792"/>
      <c r="AE156" s="788"/>
      <c r="AF156" s="789"/>
      <c r="AG156" s="790"/>
      <c r="AH156" s="790"/>
      <c r="AI156" s="790"/>
      <c r="AJ156" s="704"/>
      <c r="AK156" s="790"/>
      <c r="AL156" s="791"/>
      <c r="AM156" s="791"/>
      <c r="AN156" s="792"/>
      <c r="AO156" s="788"/>
      <c r="AP156" s="789"/>
      <c r="AQ156" s="790"/>
      <c r="AR156" s="790"/>
      <c r="AS156" s="790"/>
      <c r="AT156" s="704"/>
      <c r="AU156" s="790"/>
      <c r="AV156" s="791"/>
      <c r="AW156" s="791"/>
      <c r="AX156" s="792"/>
      <c r="AY156" s="788"/>
      <c r="AZ156" s="789"/>
      <c r="BA156" s="790"/>
      <c r="BB156" s="790"/>
      <c r="BC156" s="790"/>
      <c r="BD156" s="704"/>
      <c r="BE156" s="790"/>
      <c r="BF156" s="791"/>
      <c r="BG156" s="791"/>
      <c r="BH156" s="792"/>
      <c r="BI156" s="788"/>
      <c r="BJ156" s="789"/>
      <c r="BK156" s="790"/>
      <c r="BL156" s="790"/>
      <c r="BM156" s="790"/>
      <c r="BN156" s="704"/>
      <c r="BO156" s="790"/>
      <c r="BP156" s="791"/>
      <c r="BQ156" s="791"/>
      <c r="BR156" s="792"/>
      <c r="BS156" s="793"/>
      <c r="BT156" s="794"/>
      <c r="BU156" s="790"/>
      <c r="BV156" s="790"/>
      <c r="BW156" s="790"/>
      <c r="BX156" s="704"/>
      <c r="BY156" s="790"/>
      <c r="BZ156" s="791"/>
      <c r="CA156" s="791"/>
      <c r="CB156" s="792"/>
      <c r="CC156" s="793"/>
      <c r="CD156" s="794"/>
      <c r="CE156" s="790"/>
      <c r="CF156" s="790"/>
      <c r="CG156" s="790"/>
      <c r="CH156" s="704"/>
      <c r="CI156" s="790"/>
      <c r="CJ156" s="795"/>
      <c r="CK156" s="795"/>
      <c r="CL156" s="796"/>
      <c r="CM156" s="793"/>
      <c r="CN156" s="794"/>
      <c r="CO156" s="790"/>
      <c r="CP156" s="790"/>
      <c r="CQ156" s="790"/>
      <c r="CR156" s="704"/>
      <c r="CS156" s="790"/>
      <c r="CT156" s="791"/>
      <c r="CU156" s="791"/>
      <c r="CV156" s="792"/>
      <c r="CW156" s="797"/>
      <c r="CX156" s="797"/>
      <c r="CY156" s="653"/>
      <c r="CZ156" s="559"/>
      <c r="DA156" s="512"/>
      <c r="DB156" s="234">
        <f t="shared" si="53"/>
        <v>0</v>
      </c>
      <c r="DC156" s="304"/>
      <c r="DD156" s="240">
        <f t="shared" si="101"/>
        <v>0</v>
      </c>
      <c r="DE156" s="310">
        <f t="shared" si="105"/>
        <v>0</v>
      </c>
    </row>
    <row r="157" spans="2:109" ht="12.75" hidden="1">
      <c r="B157" s="656"/>
      <c r="C157" s="771"/>
      <c r="D157" s="577"/>
      <c r="E157" s="578"/>
      <c r="F157" s="578"/>
      <c r="G157" s="768"/>
      <c r="H157" s="576"/>
      <c r="I157" s="555">
        <f t="shared" si="102"/>
        <v>0</v>
      </c>
      <c r="J157" s="556">
        <f t="shared" si="103"/>
        <v>0</v>
      </c>
      <c r="K157" s="556"/>
      <c r="L157" s="571"/>
      <c r="M157" s="650">
        <f t="shared" si="99"/>
        <v>0</v>
      </c>
      <c r="N157" s="555">
        <f t="shared" si="104"/>
        <v>0</v>
      </c>
      <c r="O157" s="559">
        <f t="shared" si="104"/>
        <v>0</v>
      </c>
      <c r="P157" s="559">
        <f t="shared" si="104"/>
        <v>0</v>
      </c>
      <c r="Q157" s="559">
        <f t="shared" si="104"/>
        <v>0</v>
      </c>
      <c r="R157" s="559">
        <f t="shared" si="104"/>
        <v>0</v>
      </c>
      <c r="S157" s="559"/>
      <c r="T157" s="651"/>
      <c r="U157" s="788"/>
      <c r="V157" s="789"/>
      <c r="W157" s="790"/>
      <c r="X157" s="790"/>
      <c r="Y157" s="790"/>
      <c r="Z157" s="704"/>
      <c r="AA157" s="790"/>
      <c r="AB157" s="791"/>
      <c r="AC157" s="791"/>
      <c r="AD157" s="792"/>
      <c r="AE157" s="788"/>
      <c r="AF157" s="789"/>
      <c r="AG157" s="790"/>
      <c r="AH157" s="790"/>
      <c r="AI157" s="790"/>
      <c r="AJ157" s="704"/>
      <c r="AK157" s="790"/>
      <c r="AL157" s="791"/>
      <c r="AM157" s="791"/>
      <c r="AN157" s="792"/>
      <c r="AO157" s="788"/>
      <c r="AP157" s="789"/>
      <c r="AQ157" s="790"/>
      <c r="AR157" s="790"/>
      <c r="AS157" s="790"/>
      <c r="AT157" s="704"/>
      <c r="AU157" s="790"/>
      <c r="AV157" s="791"/>
      <c r="AW157" s="791"/>
      <c r="AX157" s="792"/>
      <c r="AY157" s="788"/>
      <c r="AZ157" s="789"/>
      <c r="BA157" s="790"/>
      <c r="BB157" s="790"/>
      <c r="BC157" s="790"/>
      <c r="BD157" s="704"/>
      <c r="BE157" s="790"/>
      <c r="BF157" s="791"/>
      <c r="BG157" s="791"/>
      <c r="BH157" s="792"/>
      <c r="BI157" s="788"/>
      <c r="BJ157" s="789"/>
      <c r="BK157" s="790"/>
      <c r="BL157" s="790"/>
      <c r="BM157" s="790"/>
      <c r="BN157" s="704"/>
      <c r="BO157" s="790"/>
      <c r="BP157" s="791"/>
      <c r="BQ157" s="791"/>
      <c r="BR157" s="792"/>
      <c r="BS157" s="793"/>
      <c r="BT157" s="794"/>
      <c r="BU157" s="790"/>
      <c r="BV157" s="790"/>
      <c r="BW157" s="790"/>
      <c r="BX157" s="704"/>
      <c r="BY157" s="790"/>
      <c r="BZ157" s="791"/>
      <c r="CA157" s="791"/>
      <c r="CB157" s="792"/>
      <c r="CC157" s="793"/>
      <c r="CD157" s="794"/>
      <c r="CE157" s="790"/>
      <c r="CF157" s="790"/>
      <c r="CG157" s="790"/>
      <c r="CH157" s="704"/>
      <c r="CI157" s="790"/>
      <c r="CJ157" s="795"/>
      <c r="CK157" s="795"/>
      <c r="CL157" s="796"/>
      <c r="CM157" s="793"/>
      <c r="CN157" s="794"/>
      <c r="CO157" s="790"/>
      <c r="CP157" s="790"/>
      <c r="CQ157" s="790"/>
      <c r="CR157" s="704"/>
      <c r="CS157" s="790"/>
      <c r="CT157" s="791"/>
      <c r="CU157" s="791"/>
      <c r="CV157" s="792"/>
      <c r="CW157" s="797"/>
      <c r="CX157" s="797"/>
      <c r="CY157" s="653"/>
      <c r="CZ157" s="559"/>
      <c r="DA157" s="512"/>
      <c r="DB157" s="234">
        <f t="shared" si="53"/>
        <v>0</v>
      </c>
      <c r="DC157" s="304"/>
      <c r="DD157" s="240">
        <f t="shared" si="101"/>
        <v>0</v>
      </c>
      <c r="DE157" s="310">
        <f t="shared" si="105"/>
        <v>0</v>
      </c>
    </row>
    <row r="158" spans="2:109" ht="12.75" hidden="1">
      <c r="B158" s="656"/>
      <c r="C158" s="771"/>
      <c r="D158" s="577"/>
      <c r="E158" s="578"/>
      <c r="F158" s="578"/>
      <c r="G158" s="768"/>
      <c r="H158" s="576"/>
      <c r="I158" s="555">
        <f t="shared" si="102"/>
        <v>0</v>
      </c>
      <c r="J158" s="556">
        <f t="shared" si="103"/>
        <v>0</v>
      </c>
      <c r="K158" s="556"/>
      <c r="L158" s="571"/>
      <c r="M158" s="650">
        <f t="shared" si="99"/>
        <v>0</v>
      </c>
      <c r="N158" s="555">
        <f t="shared" si="104"/>
        <v>0</v>
      </c>
      <c r="O158" s="559">
        <f t="shared" si="104"/>
        <v>0</v>
      </c>
      <c r="P158" s="559">
        <f t="shared" si="104"/>
        <v>0</v>
      </c>
      <c r="Q158" s="559">
        <f t="shared" si="104"/>
        <v>0</v>
      </c>
      <c r="R158" s="559">
        <f t="shared" si="104"/>
        <v>0</v>
      </c>
      <c r="S158" s="559"/>
      <c r="T158" s="651"/>
      <c r="U158" s="788"/>
      <c r="V158" s="789"/>
      <c r="W158" s="790"/>
      <c r="X158" s="790"/>
      <c r="Y158" s="790"/>
      <c r="Z158" s="704"/>
      <c r="AA158" s="790"/>
      <c r="AB158" s="791"/>
      <c r="AC158" s="791"/>
      <c r="AD158" s="792"/>
      <c r="AE158" s="788"/>
      <c r="AF158" s="789"/>
      <c r="AG158" s="790"/>
      <c r="AH158" s="790"/>
      <c r="AI158" s="790"/>
      <c r="AJ158" s="704"/>
      <c r="AK158" s="790"/>
      <c r="AL158" s="791"/>
      <c r="AM158" s="791"/>
      <c r="AN158" s="792"/>
      <c r="AO158" s="788"/>
      <c r="AP158" s="789"/>
      <c r="AQ158" s="790"/>
      <c r="AR158" s="790"/>
      <c r="AS158" s="790"/>
      <c r="AT158" s="704"/>
      <c r="AU158" s="790"/>
      <c r="AV158" s="791"/>
      <c r="AW158" s="791"/>
      <c r="AX158" s="792"/>
      <c r="AY158" s="788"/>
      <c r="AZ158" s="789"/>
      <c r="BA158" s="790"/>
      <c r="BB158" s="790"/>
      <c r="BC158" s="790"/>
      <c r="BD158" s="704"/>
      <c r="BE158" s="790"/>
      <c r="BF158" s="791"/>
      <c r="BG158" s="791"/>
      <c r="BH158" s="792"/>
      <c r="BI158" s="788"/>
      <c r="BJ158" s="789"/>
      <c r="BK158" s="790"/>
      <c r="BL158" s="790"/>
      <c r="BM158" s="790"/>
      <c r="BN158" s="704"/>
      <c r="BO158" s="790"/>
      <c r="BP158" s="791"/>
      <c r="BQ158" s="791"/>
      <c r="BR158" s="792"/>
      <c r="BS158" s="793"/>
      <c r="BT158" s="794"/>
      <c r="BU158" s="790"/>
      <c r="BV158" s="790"/>
      <c r="BW158" s="790"/>
      <c r="BX158" s="704"/>
      <c r="BY158" s="790"/>
      <c r="BZ158" s="791"/>
      <c r="CA158" s="791"/>
      <c r="CB158" s="792"/>
      <c r="CC158" s="793"/>
      <c r="CD158" s="794"/>
      <c r="CE158" s="790"/>
      <c r="CF158" s="790"/>
      <c r="CG158" s="790"/>
      <c r="CH158" s="704"/>
      <c r="CI158" s="790"/>
      <c r="CJ158" s="795"/>
      <c r="CK158" s="795"/>
      <c r="CL158" s="796"/>
      <c r="CM158" s="793"/>
      <c r="CN158" s="794"/>
      <c r="CO158" s="790"/>
      <c r="CP158" s="790"/>
      <c r="CQ158" s="790"/>
      <c r="CR158" s="704"/>
      <c r="CS158" s="790"/>
      <c r="CT158" s="791"/>
      <c r="CU158" s="791"/>
      <c r="CV158" s="792"/>
      <c r="CW158" s="797"/>
      <c r="CX158" s="797"/>
      <c r="CY158" s="653"/>
      <c r="CZ158" s="559"/>
      <c r="DA158" s="512"/>
      <c r="DB158" s="234">
        <f t="shared" si="53"/>
        <v>0</v>
      </c>
      <c r="DC158" s="304"/>
      <c r="DD158" s="240">
        <f t="shared" si="101"/>
        <v>0</v>
      </c>
      <c r="DE158" s="310">
        <f t="shared" si="105"/>
        <v>0</v>
      </c>
    </row>
    <row r="159" spans="2:109" ht="12.75" hidden="1">
      <c r="B159" s="656"/>
      <c r="C159" s="771"/>
      <c r="D159" s="577"/>
      <c r="E159" s="578"/>
      <c r="F159" s="578"/>
      <c r="G159" s="768"/>
      <c r="H159" s="576"/>
      <c r="I159" s="555">
        <f t="shared" si="102"/>
        <v>0</v>
      </c>
      <c r="J159" s="556">
        <f t="shared" si="103"/>
        <v>0</v>
      </c>
      <c r="K159" s="556"/>
      <c r="L159" s="571"/>
      <c r="M159" s="650">
        <f t="shared" si="99"/>
        <v>0</v>
      </c>
      <c r="N159" s="555">
        <f t="shared" si="104"/>
        <v>0</v>
      </c>
      <c r="O159" s="559">
        <f t="shared" si="104"/>
        <v>0</v>
      </c>
      <c r="P159" s="559">
        <f t="shared" si="104"/>
        <v>0</v>
      </c>
      <c r="Q159" s="559">
        <f t="shared" si="104"/>
        <v>0</v>
      </c>
      <c r="R159" s="559">
        <f t="shared" si="104"/>
        <v>0</v>
      </c>
      <c r="S159" s="559"/>
      <c r="T159" s="651"/>
      <c r="U159" s="788"/>
      <c r="V159" s="789"/>
      <c r="W159" s="790"/>
      <c r="X159" s="790"/>
      <c r="Y159" s="790"/>
      <c r="Z159" s="704"/>
      <c r="AA159" s="790"/>
      <c r="AB159" s="791"/>
      <c r="AC159" s="791"/>
      <c r="AD159" s="792"/>
      <c r="AE159" s="788"/>
      <c r="AF159" s="789"/>
      <c r="AG159" s="790"/>
      <c r="AH159" s="790"/>
      <c r="AI159" s="790"/>
      <c r="AJ159" s="704"/>
      <c r="AK159" s="790"/>
      <c r="AL159" s="791"/>
      <c r="AM159" s="791"/>
      <c r="AN159" s="792"/>
      <c r="AO159" s="788"/>
      <c r="AP159" s="789"/>
      <c r="AQ159" s="790"/>
      <c r="AR159" s="790"/>
      <c r="AS159" s="790"/>
      <c r="AT159" s="704"/>
      <c r="AU159" s="790"/>
      <c r="AV159" s="791"/>
      <c r="AW159" s="791"/>
      <c r="AX159" s="792"/>
      <c r="AY159" s="788"/>
      <c r="AZ159" s="789"/>
      <c r="BA159" s="790"/>
      <c r="BB159" s="790"/>
      <c r="BC159" s="790"/>
      <c r="BD159" s="704"/>
      <c r="BE159" s="790"/>
      <c r="BF159" s="791"/>
      <c r="BG159" s="791"/>
      <c r="BH159" s="792"/>
      <c r="BI159" s="788"/>
      <c r="BJ159" s="789"/>
      <c r="BK159" s="790"/>
      <c r="BL159" s="790"/>
      <c r="BM159" s="790"/>
      <c r="BN159" s="704"/>
      <c r="BO159" s="790"/>
      <c r="BP159" s="791"/>
      <c r="BQ159" s="791"/>
      <c r="BR159" s="792"/>
      <c r="BS159" s="793"/>
      <c r="BT159" s="794"/>
      <c r="BU159" s="790"/>
      <c r="BV159" s="790"/>
      <c r="BW159" s="790"/>
      <c r="BX159" s="704"/>
      <c r="BY159" s="790"/>
      <c r="BZ159" s="791"/>
      <c r="CA159" s="791"/>
      <c r="CB159" s="792"/>
      <c r="CC159" s="793"/>
      <c r="CD159" s="794"/>
      <c r="CE159" s="790"/>
      <c r="CF159" s="790"/>
      <c r="CG159" s="790"/>
      <c r="CH159" s="704"/>
      <c r="CI159" s="790"/>
      <c r="CJ159" s="795"/>
      <c r="CK159" s="795"/>
      <c r="CL159" s="796"/>
      <c r="CM159" s="793"/>
      <c r="CN159" s="794"/>
      <c r="CO159" s="790"/>
      <c r="CP159" s="790"/>
      <c r="CQ159" s="790"/>
      <c r="CR159" s="704"/>
      <c r="CS159" s="790"/>
      <c r="CT159" s="791"/>
      <c r="CU159" s="791"/>
      <c r="CV159" s="792"/>
      <c r="CW159" s="797"/>
      <c r="CX159" s="797"/>
      <c r="CY159" s="653"/>
      <c r="CZ159" s="559"/>
      <c r="DA159" s="512"/>
      <c r="DB159" s="234">
        <f t="shared" si="53"/>
        <v>0</v>
      </c>
      <c r="DC159" s="304"/>
      <c r="DD159" s="240">
        <f t="shared" si="101"/>
        <v>0</v>
      </c>
      <c r="DE159" s="310">
        <f t="shared" si="105"/>
        <v>0</v>
      </c>
    </row>
    <row r="160" spans="2:109" ht="12.75" hidden="1">
      <c r="B160" s="656" t="s">
        <v>239</v>
      </c>
      <c r="C160" s="771"/>
      <c r="D160" s="577"/>
      <c r="E160" s="578"/>
      <c r="F160" s="578"/>
      <c r="G160" s="768"/>
      <c r="H160" s="576"/>
      <c r="I160" s="555">
        <f t="shared" si="102"/>
        <v>0</v>
      </c>
      <c r="J160" s="556">
        <f t="shared" si="103"/>
        <v>0</v>
      </c>
      <c r="K160" s="556"/>
      <c r="L160" s="571"/>
      <c r="M160" s="650">
        <f t="shared" si="99"/>
        <v>0</v>
      </c>
      <c r="N160" s="555">
        <f t="shared" si="104"/>
        <v>0</v>
      </c>
      <c r="O160" s="559">
        <f t="shared" si="104"/>
        <v>0</v>
      </c>
      <c r="P160" s="559">
        <f t="shared" si="104"/>
        <v>0</v>
      </c>
      <c r="Q160" s="559">
        <f t="shared" si="104"/>
        <v>0</v>
      </c>
      <c r="R160" s="559">
        <f t="shared" si="104"/>
        <v>0</v>
      </c>
      <c r="S160" s="559"/>
      <c r="T160" s="651">
        <f>X160+AH160+AR160+BB160+BL160+BV160+CF160+CP160</f>
        <v>0</v>
      </c>
      <c r="U160" s="788"/>
      <c r="V160" s="789"/>
      <c r="W160" s="790"/>
      <c r="X160" s="790"/>
      <c r="Y160" s="790"/>
      <c r="Z160" s="704"/>
      <c r="AA160" s="790"/>
      <c r="AB160" s="791"/>
      <c r="AC160" s="791"/>
      <c r="AD160" s="792"/>
      <c r="AE160" s="788"/>
      <c r="AF160" s="789"/>
      <c r="AG160" s="790"/>
      <c r="AH160" s="790"/>
      <c r="AI160" s="790"/>
      <c r="AJ160" s="704"/>
      <c r="AK160" s="790"/>
      <c r="AL160" s="791"/>
      <c r="AM160" s="791"/>
      <c r="AN160" s="792"/>
      <c r="AO160" s="788"/>
      <c r="AP160" s="789"/>
      <c r="AQ160" s="790"/>
      <c r="AR160" s="790"/>
      <c r="AS160" s="790"/>
      <c r="AT160" s="704"/>
      <c r="AU160" s="790"/>
      <c r="AV160" s="791"/>
      <c r="AW160" s="791"/>
      <c r="AX160" s="792"/>
      <c r="AY160" s="788"/>
      <c r="AZ160" s="789"/>
      <c r="BA160" s="790"/>
      <c r="BB160" s="790"/>
      <c r="BC160" s="790"/>
      <c r="BD160" s="704"/>
      <c r="BE160" s="790"/>
      <c r="BF160" s="791"/>
      <c r="BG160" s="791"/>
      <c r="BH160" s="792"/>
      <c r="BI160" s="788"/>
      <c r="BJ160" s="789"/>
      <c r="BK160" s="790"/>
      <c r="BL160" s="790"/>
      <c r="BM160" s="790"/>
      <c r="BN160" s="704"/>
      <c r="BO160" s="790"/>
      <c r="BP160" s="791"/>
      <c r="BQ160" s="791"/>
      <c r="BR160" s="792"/>
      <c r="BS160" s="793"/>
      <c r="BT160" s="794"/>
      <c r="BU160" s="790"/>
      <c r="BV160" s="790"/>
      <c r="BW160" s="790"/>
      <c r="BX160" s="704"/>
      <c r="BY160" s="790"/>
      <c r="BZ160" s="791"/>
      <c r="CA160" s="791"/>
      <c r="CB160" s="792"/>
      <c r="CC160" s="788"/>
      <c r="CD160" s="789"/>
      <c r="CE160" s="790"/>
      <c r="CF160" s="790"/>
      <c r="CG160" s="790"/>
      <c r="CH160" s="704"/>
      <c r="CI160" s="790"/>
      <c r="CJ160" s="795"/>
      <c r="CK160" s="795"/>
      <c r="CL160" s="796"/>
      <c r="CM160" s="793"/>
      <c r="CN160" s="794"/>
      <c r="CO160" s="790"/>
      <c r="CP160" s="790"/>
      <c r="CQ160" s="790"/>
      <c r="CR160" s="704"/>
      <c r="CS160" s="790"/>
      <c r="CT160" s="791"/>
      <c r="CU160" s="791"/>
      <c r="CV160" s="792"/>
      <c r="CW160" s="797"/>
      <c r="CX160" s="797"/>
      <c r="CY160" s="653">
        <f>I160-CZ160-DA160</f>
        <v>0</v>
      </c>
      <c r="CZ160" s="559"/>
      <c r="DA160" s="512"/>
      <c r="DB160" s="234">
        <f>I160</f>
        <v>0</v>
      </c>
      <c r="DC160" s="304"/>
      <c r="DD160" s="240">
        <f t="shared" si="101"/>
        <v>0</v>
      </c>
      <c r="DE160" s="310">
        <f t="shared" si="105"/>
        <v>0</v>
      </c>
    </row>
    <row r="161" spans="2:109" ht="12.75" hidden="1">
      <c r="B161" s="656" t="s">
        <v>124</v>
      </c>
      <c r="C161" s="771" t="s">
        <v>47</v>
      </c>
      <c r="D161" s="577"/>
      <c r="E161" s="578"/>
      <c r="F161" s="578"/>
      <c r="G161" s="768"/>
      <c r="H161" s="576"/>
      <c r="I161" s="555">
        <f>U161+AE161+AO161+AY161+BI161+BS161+CC161+CM161</f>
        <v>0</v>
      </c>
      <c r="J161" s="556"/>
      <c r="K161" s="556"/>
      <c r="L161" s="571"/>
      <c r="M161" s="770"/>
      <c r="N161" s="555"/>
      <c r="O161" s="559"/>
      <c r="P161" s="559"/>
      <c r="Q161" s="559"/>
      <c r="R161" s="559">
        <f>AC161+AM161+AW161+BG161+BQ161+CA161+CK161+CU161</f>
        <v>0</v>
      </c>
      <c r="S161" s="559">
        <f>Z161+AJ161+AT161+BD161+BN161+BX161+CH161+CR161</f>
        <v>0</v>
      </c>
      <c r="T161" s="724"/>
      <c r="U161" s="788"/>
      <c r="V161" s="789"/>
      <c r="W161" s="790"/>
      <c r="X161" s="790"/>
      <c r="Y161" s="790"/>
      <c r="Z161" s="704"/>
      <c r="AA161" s="790"/>
      <c r="AB161" s="791"/>
      <c r="AC161" s="791"/>
      <c r="AD161" s="792"/>
      <c r="AE161" s="788"/>
      <c r="AF161" s="789"/>
      <c r="AG161" s="790"/>
      <c r="AH161" s="790"/>
      <c r="AI161" s="790"/>
      <c r="AJ161" s="704"/>
      <c r="AK161" s="790"/>
      <c r="AL161" s="791"/>
      <c r="AM161" s="791"/>
      <c r="AN161" s="792"/>
      <c r="AO161" s="788"/>
      <c r="AP161" s="789"/>
      <c r="AQ161" s="790"/>
      <c r="AR161" s="790"/>
      <c r="AS161" s="790"/>
      <c r="AT161" s="704"/>
      <c r="AU161" s="790"/>
      <c r="AV161" s="791"/>
      <c r="AW161" s="791"/>
      <c r="AX161" s="792">
        <f>AO161</f>
        <v>0</v>
      </c>
      <c r="AY161" s="788"/>
      <c r="AZ161" s="789"/>
      <c r="BA161" s="790"/>
      <c r="BB161" s="790"/>
      <c r="BC161" s="790"/>
      <c r="BD161" s="704"/>
      <c r="BE161" s="790"/>
      <c r="BF161" s="791"/>
      <c r="BG161" s="791"/>
      <c r="BH161" s="792">
        <f>AY161</f>
        <v>0</v>
      </c>
      <c r="BI161" s="788"/>
      <c r="BJ161" s="789"/>
      <c r="BK161" s="790"/>
      <c r="BL161" s="790"/>
      <c r="BM161" s="790"/>
      <c r="BN161" s="704"/>
      <c r="BO161" s="790"/>
      <c r="BP161" s="791"/>
      <c r="BQ161" s="791"/>
      <c r="BR161" s="792"/>
      <c r="BS161" s="788"/>
      <c r="BT161" s="789"/>
      <c r="BU161" s="790"/>
      <c r="BV161" s="790"/>
      <c r="BW161" s="790"/>
      <c r="BX161" s="704"/>
      <c r="BY161" s="790"/>
      <c r="BZ161" s="791"/>
      <c r="CA161" s="791"/>
      <c r="CB161" s="792"/>
      <c r="CC161" s="788"/>
      <c r="CD161" s="789"/>
      <c r="CE161" s="790"/>
      <c r="CF161" s="790"/>
      <c r="CG161" s="790"/>
      <c r="CH161" s="704"/>
      <c r="CI161" s="790"/>
      <c r="CJ161" s="791"/>
      <c r="CK161" s="791"/>
      <c r="CL161" s="792"/>
      <c r="CM161" s="788"/>
      <c r="CN161" s="789"/>
      <c r="CO161" s="790"/>
      <c r="CP161" s="790"/>
      <c r="CQ161" s="790"/>
      <c r="CR161" s="704"/>
      <c r="CS161" s="790"/>
      <c r="CT161" s="791"/>
      <c r="CU161" s="791"/>
      <c r="CV161" s="792">
        <f>CM161</f>
        <v>0</v>
      </c>
      <c r="CW161" s="797"/>
      <c r="CX161" s="797"/>
      <c r="CY161" s="555">
        <f>I161-CZ161-DA161</f>
        <v>0</v>
      </c>
      <c r="CZ161" s="559"/>
      <c r="DA161" s="512"/>
      <c r="DB161" s="234">
        <f>I161</f>
        <v>0</v>
      </c>
      <c r="DC161" s="304"/>
      <c r="DD161" s="240">
        <f t="shared" si="101"/>
        <v>0</v>
      </c>
      <c r="DE161" s="310">
        <f t="shared" si="105"/>
        <v>0</v>
      </c>
    </row>
    <row r="162" spans="2:109" ht="12.75" hidden="1">
      <c r="B162" s="656" t="s">
        <v>125</v>
      </c>
      <c r="C162" s="771" t="s">
        <v>356</v>
      </c>
      <c r="D162" s="577"/>
      <c r="E162" s="578"/>
      <c r="F162" s="578"/>
      <c r="G162" s="768"/>
      <c r="H162" s="576"/>
      <c r="I162" s="555">
        <f>U162+AE162+AO162+AY162+BI162+BS162+CC162+CM162</f>
        <v>0</v>
      </c>
      <c r="J162" s="556"/>
      <c r="K162" s="556"/>
      <c r="L162" s="571"/>
      <c r="M162" s="770"/>
      <c r="N162" s="555"/>
      <c r="O162" s="559"/>
      <c r="P162" s="559"/>
      <c r="Q162" s="559"/>
      <c r="R162" s="559">
        <f>AC162+AM162+AW162+BG162+BQ162+CA162+CK162+CU162</f>
        <v>0</v>
      </c>
      <c r="S162" s="559">
        <f>Z162+AJ162+AT162+BD162+BN162+BX162+CH162+CR162</f>
        <v>0</v>
      </c>
      <c r="T162" s="724"/>
      <c r="U162" s="788"/>
      <c r="V162" s="789"/>
      <c r="W162" s="790"/>
      <c r="X162" s="790"/>
      <c r="Y162" s="790"/>
      <c r="Z162" s="704"/>
      <c r="AA162" s="790"/>
      <c r="AB162" s="791"/>
      <c r="AC162" s="791"/>
      <c r="AD162" s="792"/>
      <c r="AE162" s="788"/>
      <c r="AF162" s="789"/>
      <c r="AG162" s="790"/>
      <c r="AH162" s="790"/>
      <c r="AI162" s="790"/>
      <c r="AJ162" s="704"/>
      <c r="AK162" s="790"/>
      <c r="AL162" s="791"/>
      <c r="AM162" s="791"/>
      <c r="AN162" s="792"/>
      <c r="AO162" s="788"/>
      <c r="AP162" s="789"/>
      <c r="AQ162" s="790"/>
      <c r="AR162" s="790"/>
      <c r="AS162" s="790"/>
      <c r="AT162" s="704"/>
      <c r="AU162" s="790"/>
      <c r="AV162" s="791"/>
      <c r="AW162" s="791"/>
      <c r="AX162" s="792">
        <f>AO162</f>
        <v>0</v>
      </c>
      <c r="AY162" s="788"/>
      <c r="AZ162" s="789"/>
      <c r="BA162" s="790"/>
      <c r="BB162" s="790"/>
      <c r="BC162" s="790"/>
      <c r="BD162" s="704"/>
      <c r="BE162" s="790"/>
      <c r="BF162" s="791"/>
      <c r="BG162" s="791"/>
      <c r="BH162" s="792">
        <f>AY162</f>
        <v>0</v>
      </c>
      <c r="BI162" s="788"/>
      <c r="BJ162" s="789"/>
      <c r="BK162" s="790"/>
      <c r="BL162" s="790"/>
      <c r="BM162" s="790"/>
      <c r="BN162" s="704"/>
      <c r="BO162" s="790"/>
      <c r="BP162" s="791"/>
      <c r="BQ162" s="791"/>
      <c r="BR162" s="792"/>
      <c r="BS162" s="788"/>
      <c r="BT162" s="789"/>
      <c r="BU162" s="790"/>
      <c r="BV162" s="790"/>
      <c r="BW162" s="790"/>
      <c r="BX162" s="704"/>
      <c r="BY162" s="790"/>
      <c r="BZ162" s="791"/>
      <c r="CA162" s="791"/>
      <c r="CB162" s="792"/>
      <c r="CC162" s="788"/>
      <c r="CD162" s="789"/>
      <c r="CE162" s="790"/>
      <c r="CF162" s="790"/>
      <c r="CG162" s="790"/>
      <c r="CH162" s="704"/>
      <c r="CI162" s="790"/>
      <c r="CJ162" s="791"/>
      <c r="CK162" s="791"/>
      <c r="CL162" s="792"/>
      <c r="CM162" s="788"/>
      <c r="CN162" s="789"/>
      <c r="CO162" s="790"/>
      <c r="CP162" s="790"/>
      <c r="CQ162" s="790">
        <f>CM162</f>
        <v>0</v>
      </c>
      <c r="CR162" s="704">
        <f>CQ162-SUM(CS162:CU162)</f>
        <v>0</v>
      </c>
      <c r="CS162" s="790"/>
      <c r="CT162" s="791"/>
      <c r="CU162" s="791"/>
      <c r="CV162" s="792">
        <f>CM162</f>
        <v>0</v>
      </c>
      <c r="CW162" s="797"/>
      <c r="CX162" s="797"/>
      <c r="CY162" s="555">
        <f>I162-CZ162-DA162</f>
        <v>0</v>
      </c>
      <c r="CZ162" s="559"/>
      <c r="DA162" s="512"/>
      <c r="DB162" s="234">
        <f>I162</f>
        <v>0</v>
      </c>
      <c r="DC162" s="304"/>
      <c r="DD162" s="240">
        <f t="shared" si="101"/>
        <v>0</v>
      </c>
      <c r="DE162" s="310">
        <f t="shared" si="105"/>
        <v>0</v>
      </c>
    </row>
    <row r="163" spans="1:109" s="125" customFormat="1" ht="12.75">
      <c r="A163" s="103"/>
      <c r="B163" s="656"/>
      <c r="C163" s="771"/>
      <c r="D163" s="772"/>
      <c r="E163" s="578"/>
      <c r="F163" s="578"/>
      <c r="G163" s="768"/>
      <c r="H163" s="576"/>
      <c r="I163" s="574"/>
      <c r="J163" s="563"/>
      <c r="K163" s="563"/>
      <c r="L163" s="557"/>
      <c r="M163" s="671"/>
      <c r="N163" s="574"/>
      <c r="O163" s="559"/>
      <c r="P163" s="559"/>
      <c r="Q163" s="559"/>
      <c r="R163" s="559"/>
      <c r="S163" s="559"/>
      <c r="T163" s="724"/>
      <c r="U163" s="788"/>
      <c r="V163" s="789"/>
      <c r="W163" s="790"/>
      <c r="X163" s="790"/>
      <c r="Y163" s="790"/>
      <c r="Z163" s="790"/>
      <c r="AA163" s="790"/>
      <c r="AB163" s="791"/>
      <c r="AC163" s="791"/>
      <c r="AD163" s="792"/>
      <c r="AE163" s="788"/>
      <c r="AF163" s="789"/>
      <c r="AG163" s="790"/>
      <c r="AH163" s="790"/>
      <c r="AI163" s="790"/>
      <c r="AJ163" s="790"/>
      <c r="AK163" s="790"/>
      <c r="AL163" s="791"/>
      <c r="AM163" s="791"/>
      <c r="AN163" s="792"/>
      <c r="AO163" s="788"/>
      <c r="AP163" s="789"/>
      <c r="AQ163" s="790"/>
      <c r="AR163" s="790"/>
      <c r="AS163" s="790"/>
      <c r="AT163" s="790"/>
      <c r="AU163" s="790"/>
      <c r="AV163" s="791"/>
      <c r="AW163" s="791"/>
      <c r="AX163" s="792"/>
      <c r="AY163" s="788"/>
      <c r="AZ163" s="789"/>
      <c r="BA163" s="790"/>
      <c r="BB163" s="790"/>
      <c r="BC163" s="790"/>
      <c r="BD163" s="790"/>
      <c r="BE163" s="790"/>
      <c r="BF163" s="791"/>
      <c r="BG163" s="791"/>
      <c r="BH163" s="792"/>
      <c r="BI163" s="788"/>
      <c r="BJ163" s="789"/>
      <c r="BK163" s="790"/>
      <c r="BL163" s="790"/>
      <c r="BM163" s="790"/>
      <c r="BN163" s="790"/>
      <c r="BO163" s="790"/>
      <c r="BP163" s="791"/>
      <c r="BQ163" s="791"/>
      <c r="BR163" s="792"/>
      <c r="BS163" s="788"/>
      <c r="BT163" s="789"/>
      <c r="BU163" s="790"/>
      <c r="BV163" s="790"/>
      <c r="BW163" s="790"/>
      <c r="BX163" s="790"/>
      <c r="BY163" s="790"/>
      <c r="BZ163" s="791"/>
      <c r="CA163" s="791"/>
      <c r="CB163" s="792"/>
      <c r="CC163" s="788"/>
      <c r="CD163" s="789"/>
      <c r="CE163" s="790"/>
      <c r="CF163" s="790"/>
      <c r="CG163" s="790"/>
      <c r="CH163" s="790"/>
      <c r="CI163" s="790"/>
      <c r="CJ163" s="791"/>
      <c r="CK163" s="791"/>
      <c r="CL163" s="792"/>
      <c r="CM163" s="788"/>
      <c r="CN163" s="789"/>
      <c r="CO163" s="790"/>
      <c r="CP163" s="790"/>
      <c r="CQ163" s="790"/>
      <c r="CR163" s="790"/>
      <c r="CS163" s="790"/>
      <c r="CT163" s="791"/>
      <c r="CU163" s="791"/>
      <c r="CV163" s="792"/>
      <c r="CW163" s="797"/>
      <c r="CX163" s="797"/>
      <c r="CY163" s="653"/>
      <c r="CZ163" s="559"/>
      <c r="DA163" s="512"/>
      <c r="DB163" s="473"/>
      <c r="DC163" s="71"/>
      <c r="DD163" s="385">
        <f>SUM(M84:M90)+SUM(M94:M100)+SUM(M104:M110)+SUM(M114:M120)+SUM(M124:M130)+SUM(M134:M140)-DB165-DB167</f>
        <v>-6</v>
      </c>
      <c r="DE163" s="295" t="s">
        <v>218</v>
      </c>
    </row>
    <row r="164" spans="1:109" s="125" customFormat="1" ht="12.75">
      <c r="A164" s="103"/>
      <c r="B164" s="674" t="s">
        <v>275</v>
      </c>
      <c r="C164" s="773" t="s">
        <v>27</v>
      </c>
      <c r="D164" s="577"/>
      <c r="E164" s="578"/>
      <c r="F164" s="578"/>
      <c r="G164" s="768"/>
      <c r="H164" s="576"/>
      <c r="I164" s="555">
        <f>U164+AE164+AO164+AY164+BI164+BS164+CC164+CM164</f>
        <v>0</v>
      </c>
      <c r="J164" s="556"/>
      <c r="K164" s="556"/>
      <c r="L164" s="557"/>
      <c r="M164" s="669"/>
      <c r="N164" s="574"/>
      <c r="O164" s="559"/>
      <c r="P164" s="559"/>
      <c r="Q164" s="559"/>
      <c r="R164" s="559"/>
      <c r="S164" s="559"/>
      <c r="T164" s="724"/>
      <c r="U164" s="788"/>
      <c r="V164" s="789"/>
      <c r="W164" s="790"/>
      <c r="X164" s="790"/>
      <c r="Y164" s="790"/>
      <c r="Z164" s="790"/>
      <c r="AA164" s="790"/>
      <c r="AB164" s="791"/>
      <c r="AC164" s="791"/>
      <c r="AD164" s="792"/>
      <c r="AE164" s="788"/>
      <c r="AF164" s="789"/>
      <c r="AG164" s="790"/>
      <c r="AH164" s="790"/>
      <c r="AI164" s="790"/>
      <c r="AJ164" s="790"/>
      <c r="AK164" s="790"/>
      <c r="AL164" s="791"/>
      <c r="AM164" s="791"/>
      <c r="AN164" s="792"/>
      <c r="AO164" s="788"/>
      <c r="AP164" s="789"/>
      <c r="AQ164" s="790"/>
      <c r="AR164" s="790"/>
      <c r="AS164" s="790"/>
      <c r="AT164" s="790"/>
      <c r="AU164" s="790"/>
      <c r="AV164" s="791"/>
      <c r="AW164" s="791"/>
      <c r="AX164" s="792"/>
      <c r="AY164" s="788"/>
      <c r="AZ164" s="789"/>
      <c r="BA164" s="790"/>
      <c r="BB164" s="790"/>
      <c r="BC164" s="790"/>
      <c r="BD164" s="790"/>
      <c r="BE164" s="790"/>
      <c r="BF164" s="791"/>
      <c r="BG164" s="791"/>
      <c r="BH164" s="792"/>
      <c r="BI164" s="788"/>
      <c r="BJ164" s="789"/>
      <c r="BK164" s="790"/>
      <c r="BL164" s="790"/>
      <c r="BM164" s="790"/>
      <c r="BN164" s="790"/>
      <c r="BO164" s="790"/>
      <c r="BP164" s="791"/>
      <c r="BQ164" s="791"/>
      <c r="BR164" s="792"/>
      <c r="BS164" s="788"/>
      <c r="BT164" s="789"/>
      <c r="BU164" s="790"/>
      <c r="BV164" s="790"/>
      <c r="BW164" s="790"/>
      <c r="BX164" s="790"/>
      <c r="BY164" s="790"/>
      <c r="BZ164" s="791"/>
      <c r="CA164" s="791"/>
      <c r="CB164" s="792"/>
      <c r="CC164" s="788"/>
      <c r="CD164" s="789"/>
      <c r="CE164" s="790"/>
      <c r="CF164" s="790"/>
      <c r="CG164" s="790"/>
      <c r="CH164" s="790"/>
      <c r="CI164" s="790"/>
      <c r="CJ164" s="791"/>
      <c r="CK164" s="791"/>
      <c r="CL164" s="792"/>
      <c r="CM164" s="788"/>
      <c r="CN164" s="789"/>
      <c r="CO164" s="790"/>
      <c r="CP164" s="790"/>
      <c r="CQ164" s="790"/>
      <c r="CR164" s="790"/>
      <c r="CS164" s="790"/>
      <c r="CT164" s="791"/>
      <c r="CU164" s="791"/>
      <c r="CV164" s="792"/>
      <c r="CW164" s="797"/>
      <c r="CX164" s="797"/>
      <c r="CY164" s="653"/>
      <c r="CZ164" s="783"/>
      <c r="DA164" s="784"/>
      <c r="DB164" s="474"/>
      <c r="DC164" s="87"/>
      <c r="DD164" s="385">
        <f>SUM(T84:T90)+SUM(T94:T100)+SUM(T104:T110)+SUM(T114:T120)+SUM(T124:T130)+SUM(T134:T140)-DB165-DB167</f>
        <v>-6</v>
      </c>
      <c r="DE164" s="293" t="s">
        <v>218</v>
      </c>
    </row>
    <row r="165" spans="1:109" s="125" customFormat="1" ht="12.75">
      <c r="A165" s="103"/>
      <c r="B165" s="674"/>
      <c r="C165" s="798" t="s">
        <v>156</v>
      </c>
      <c r="D165" s="577"/>
      <c r="E165" s="578"/>
      <c r="F165" s="578"/>
      <c r="G165" s="768"/>
      <c r="H165" s="576"/>
      <c r="I165" s="555">
        <f>U165+AE165+AO165+AY165+BI165+BS165+CC165+CM165</f>
        <v>24</v>
      </c>
      <c r="J165" s="556"/>
      <c r="K165" s="556">
        <f>I165</f>
        <v>24</v>
      </c>
      <c r="L165" s="557"/>
      <c r="M165" s="669"/>
      <c r="N165" s="574"/>
      <c r="O165" s="559"/>
      <c r="P165" s="559"/>
      <c r="Q165" s="559"/>
      <c r="R165" s="559"/>
      <c r="S165" s="559"/>
      <c r="T165" s="724"/>
      <c r="U165" s="788"/>
      <c r="V165" s="789"/>
      <c r="W165" s="790"/>
      <c r="X165" s="790"/>
      <c r="Y165" s="790">
        <f>U165</f>
        <v>0</v>
      </c>
      <c r="Z165" s="790"/>
      <c r="AA165" s="790"/>
      <c r="AB165" s="791"/>
      <c r="AC165" s="791"/>
      <c r="AD165" s="792"/>
      <c r="AE165" s="788"/>
      <c r="AF165" s="789"/>
      <c r="AG165" s="790"/>
      <c r="AH165" s="790"/>
      <c r="AI165" s="790">
        <f>AE165</f>
        <v>0</v>
      </c>
      <c r="AJ165" s="790"/>
      <c r="AK165" s="790"/>
      <c r="AL165" s="791"/>
      <c r="AM165" s="791"/>
      <c r="AN165" s="792"/>
      <c r="AO165" s="788"/>
      <c r="AP165" s="789"/>
      <c r="AQ165" s="790"/>
      <c r="AR165" s="790"/>
      <c r="AS165" s="790">
        <f>AO165</f>
        <v>0</v>
      </c>
      <c r="AT165" s="790"/>
      <c r="AU165" s="790"/>
      <c r="AV165" s="791"/>
      <c r="AW165" s="791"/>
      <c r="AX165" s="792"/>
      <c r="AY165" s="788">
        <v>2</v>
      </c>
      <c r="AZ165" s="789"/>
      <c r="BA165" s="790"/>
      <c r="BB165" s="790"/>
      <c r="BC165" s="790">
        <f>AY165</f>
        <v>2</v>
      </c>
      <c r="BD165" s="790"/>
      <c r="BE165" s="790"/>
      <c r="BF165" s="791"/>
      <c r="BG165" s="791"/>
      <c r="BH165" s="792"/>
      <c r="BI165" s="788">
        <v>4</v>
      </c>
      <c r="BJ165" s="789"/>
      <c r="BK165" s="790"/>
      <c r="BL165" s="790"/>
      <c r="BM165" s="790">
        <f>BI165</f>
        <v>4</v>
      </c>
      <c r="BN165" s="790"/>
      <c r="BO165" s="790"/>
      <c r="BP165" s="791"/>
      <c r="BQ165" s="791"/>
      <c r="BR165" s="792"/>
      <c r="BS165" s="788">
        <v>6</v>
      </c>
      <c r="BT165" s="789"/>
      <c r="BU165" s="790"/>
      <c r="BV165" s="790"/>
      <c r="BW165" s="790">
        <f>BS165</f>
        <v>6</v>
      </c>
      <c r="BX165" s="790"/>
      <c r="BY165" s="790"/>
      <c r="BZ165" s="791"/>
      <c r="CA165" s="791"/>
      <c r="CB165" s="792"/>
      <c r="CC165" s="788">
        <v>6</v>
      </c>
      <c r="CD165" s="789"/>
      <c r="CE165" s="790"/>
      <c r="CF165" s="790"/>
      <c r="CG165" s="790">
        <f>CC165</f>
        <v>6</v>
      </c>
      <c r="CH165" s="790"/>
      <c r="CI165" s="790"/>
      <c r="CJ165" s="791"/>
      <c r="CK165" s="791"/>
      <c r="CL165" s="792"/>
      <c r="CM165" s="788">
        <v>6</v>
      </c>
      <c r="CN165" s="789"/>
      <c r="CO165" s="790"/>
      <c r="CP165" s="790"/>
      <c r="CQ165" s="790">
        <f>CM165</f>
        <v>6</v>
      </c>
      <c r="CR165" s="790"/>
      <c r="CS165" s="790"/>
      <c r="CT165" s="791"/>
      <c r="CU165" s="791"/>
      <c r="CV165" s="792"/>
      <c r="CW165" s="797"/>
      <c r="CX165" s="797"/>
      <c r="CY165" s="653">
        <f>I165-CZ165-DA165</f>
        <v>0</v>
      </c>
      <c r="CZ165" s="559">
        <v>24</v>
      </c>
      <c r="DA165" s="512"/>
      <c r="DB165" s="475">
        <f t="shared" si="53"/>
        <v>24</v>
      </c>
      <c r="DC165" s="134"/>
      <c r="DD165" s="133"/>
      <c r="DE165" s="239"/>
    </row>
    <row r="166" spans="1:109" s="125" customFormat="1" ht="25.5">
      <c r="A166" s="103"/>
      <c r="B166" s="674"/>
      <c r="C166" s="677" t="s">
        <v>368</v>
      </c>
      <c r="D166" s="577"/>
      <c r="E166" s="578"/>
      <c r="F166" s="578"/>
      <c r="G166" s="579"/>
      <c r="H166" s="576"/>
      <c r="I166" s="555">
        <f>U166+AE166+AO166+AY166+BI166+BS166+CC166+CM166</f>
        <v>16</v>
      </c>
      <c r="J166" s="563"/>
      <c r="K166" s="563">
        <f>I166</f>
        <v>16</v>
      </c>
      <c r="L166" s="557"/>
      <c r="M166" s="671"/>
      <c r="N166" s="574"/>
      <c r="O166" s="560"/>
      <c r="P166" s="560"/>
      <c r="Q166" s="560"/>
      <c r="R166" s="560"/>
      <c r="S166" s="560"/>
      <c r="T166" s="651"/>
      <c r="U166" s="555"/>
      <c r="V166" s="556"/>
      <c r="W166" s="559"/>
      <c r="X166" s="559"/>
      <c r="Y166" s="559">
        <f>U166</f>
        <v>0</v>
      </c>
      <c r="Z166" s="559"/>
      <c r="AA166" s="559"/>
      <c r="AB166" s="561"/>
      <c r="AC166" s="561"/>
      <c r="AD166" s="573"/>
      <c r="AE166" s="574"/>
      <c r="AF166" s="563"/>
      <c r="AG166" s="559"/>
      <c r="AH166" s="559"/>
      <c r="AI166" s="559">
        <f>AE166</f>
        <v>0</v>
      </c>
      <c r="AJ166" s="560"/>
      <c r="AK166" s="559"/>
      <c r="AL166" s="575"/>
      <c r="AM166" s="575"/>
      <c r="AN166" s="572"/>
      <c r="AO166" s="555"/>
      <c r="AP166" s="556"/>
      <c r="AQ166" s="559"/>
      <c r="AR166" s="678"/>
      <c r="AS166" s="559">
        <f>AO166</f>
        <v>0</v>
      </c>
      <c r="AT166" s="678"/>
      <c r="AU166" s="559"/>
      <c r="AV166" s="561"/>
      <c r="AW166" s="561"/>
      <c r="AX166" s="573"/>
      <c r="AY166" s="574">
        <v>0</v>
      </c>
      <c r="AZ166" s="563"/>
      <c r="BA166" s="559"/>
      <c r="BB166" s="559"/>
      <c r="BC166" s="559">
        <f>AY166</f>
        <v>0</v>
      </c>
      <c r="BD166" s="560"/>
      <c r="BE166" s="559"/>
      <c r="BF166" s="575"/>
      <c r="BG166" s="575"/>
      <c r="BH166" s="572"/>
      <c r="BI166" s="555">
        <v>4</v>
      </c>
      <c r="BJ166" s="556"/>
      <c r="BK166" s="559"/>
      <c r="BL166" s="559"/>
      <c r="BM166" s="559">
        <f>BI166</f>
        <v>4</v>
      </c>
      <c r="BN166" s="559"/>
      <c r="BO166" s="559"/>
      <c r="BP166" s="561"/>
      <c r="BQ166" s="561"/>
      <c r="BR166" s="573"/>
      <c r="BS166" s="574">
        <v>4</v>
      </c>
      <c r="BT166" s="563"/>
      <c r="BU166" s="559"/>
      <c r="BV166" s="559"/>
      <c r="BW166" s="559">
        <f>BS166</f>
        <v>4</v>
      </c>
      <c r="BX166" s="560"/>
      <c r="BY166" s="559"/>
      <c r="BZ166" s="575"/>
      <c r="CA166" s="575"/>
      <c r="CB166" s="572"/>
      <c r="CC166" s="555">
        <v>0</v>
      </c>
      <c r="CD166" s="556"/>
      <c r="CE166" s="559"/>
      <c r="CF166" s="559"/>
      <c r="CG166" s="559">
        <f>CC166</f>
        <v>0</v>
      </c>
      <c r="CH166" s="559"/>
      <c r="CI166" s="559"/>
      <c r="CJ166" s="575"/>
      <c r="CK166" s="575"/>
      <c r="CL166" s="572"/>
      <c r="CM166" s="555">
        <v>8</v>
      </c>
      <c r="CN166" s="556"/>
      <c r="CO166" s="559"/>
      <c r="CP166" s="559"/>
      <c r="CQ166" s="559">
        <f>CM166</f>
        <v>8</v>
      </c>
      <c r="CR166" s="560"/>
      <c r="CS166" s="559"/>
      <c r="CT166" s="575"/>
      <c r="CU166" s="575"/>
      <c r="CV166" s="572"/>
      <c r="CW166" s="576"/>
      <c r="CX166" s="576"/>
      <c r="CY166" s="653">
        <f>I166-CZ166-DA166</f>
        <v>0</v>
      </c>
      <c r="CZ166" s="559">
        <v>16</v>
      </c>
      <c r="DA166" s="512"/>
      <c r="DB166" s="502">
        <f>I166</f>
        <v>16</v>
      </c>
      <c r="DC166" s="134"/>
      <c r="DD166" s="133"/>
      <c r="DE166" s="239"/>
    </row>
    <row r="167" spans="1:110" s="125" customFormat="1" ht="12.75">
      <c r="A167" s="103"/>
      <c r="B167" s="674"/>
      <c r="C167" s="798" t="s">
        <v>148</v>
      </c>
      <c r="D167" s="577"/>
      <c r="E167" s="578"/>
      <c r="F167" s="578"/>
      <c r="G167" s="768"/>
      <c r="H167" s="576"/>
      <c r="I167" s="555">
        <f>U167+AE167+AO167+AY167+BI167+BS167+CC167+CM167</f>
        <v>72</v>
      </c>
      <c r="J167" s="556"/>
      <c r="K167" s="556">
        <f>I167</f>
        <v>72</v>
      </c>
      <c r="L167" s="557"/>
      <c r="M167" s="669"/>
      <c r="N167" s="574"/>
      <c r="O167" s="559"/>
      <c r="P167" s="559"/>
      <c r="Q167" s="559"/>
      <c r="R167" s="559"/>
      <c r="S167" s="559"/>
      <c r="T167" s="724"/>
      <c r="U167" s="788"/>
      <c r="V167" s="789"/>
      <c r="W167" s="790"/>
      <c r="X167" s="790"/>
      <c r="Y167" s="790">
        <f>U167</f>
        <v>0</v>
      </c>
      <c r="Z167" s="790"/>
      <c r="AA167" s="790"/>
      <c r="AB167" s="791"/>
      <c r="AC167" s="791"/>
      <c r="AD167" s="792"/>
      <c r="AE167" s="788"/>
      <c r="AF167" s="789"/>
      <c r="AG167" s="790"/>
      <c r="AH167" s="790"/>
      <c r="AI167" s="790">
        <f>AE167</f>
        <v>0</v>
      </c>
      <c r="AJ167" s="790"/>
      <c r="AK167" s="790"/>
      <c r="AL167" s="791"/>
      <c r="AM167" s="791"/>
      <c r="AN167" s="792"/>
      <c r="AO167" s="788"/>
      <c r="AP167" s="789"/>
      <c r="AQ167" s="790"/>
      <c r="AR167" s="790"/>
      <c r="AS167" s="790">
        <f>AO167</f>
        <v>0</v>
      </c>
      <c r="AT167" s="790"/>
      <c r="AU167" s="790"/>
      <c r="AV167" s="791"/>
      <c r="AW167" s="791"/>
      <c r="AX167" s="792"/>
      <c r="AY167" s="788">
        <v>6</v>
      </c>
      <c r="AZ167" s="789"/>
      <c r="BA167" s="790"/>
      <c r="BB167" s="790"/>
      <c r="BC167" s="790">
        <f>AY167</f>
        <v>6</v>
      </c>
      <c r="BD167" s="790"/>
      <c r="BE167" s="790"/>
      <c r="BF167" s="791"/>
      <c r="BG167" s="791"/>
      <c r="BH167" s="792"/>
      <c r="BI167" s="788">
        <v>12</v>
      </c>
      <c r="BJ167" s="789"/>
      <c r="BK167" s="790"/>
      <c r="BL167" s="790"/>
      <c r="BM167" s="790">
        <f>BI167</f>
        <v>12</v>
      </c>
      <c r="BN167" s="790"/>
      <c r="BO167" s="790"/>
      <c r="BP167" s="791"/>
      <c r="BQ167" s="791"/>
      <c r="BR167" s="792"/>
      <c r="BS167" s="788">
        <v>18</v>
      </c>
      <c r="BT167" s="789"/>
      <c r="BU167" s="790"/>
      <c r="BV167" s="790"/>
      <c r="BW167" s="790">
        <f>BS167</f>
        <v>18</v>
      </c>
      <c r="BX167" s="790"/>
      <c r="BY167" s="790"/>
      <c r="BZ167" s="791"/>
      <c r="CA167" s="791"/>
      <c r="CB167" s="792"/>
      <c r="CC167" s="788">
        <v>18</v>
      </c>
      <c r="CD167" s="789"/>
      <c r="CE167" s="790"/>
      <c r="CF167" s="790"/>
      <c r="CG167" s="790">
        <f>CC167</f>
        <v>18</v>
      </c>
      <c r="CH167" s="790"/>
      <c r="CI167" s="790"/>
      <c r="CJ167" s="791"/>
      <c r="CK167" s="791"/>
      <c r="CL167" s="792"/>
      <c r="CM167" s="788">
        <v>18</v>
      </c>
      <c r="CN167" s="789"/>
      <c r="CO167" s="790"/>
      <c r="CP167" s="790"/>
      <c r="CQ167" s="790">
        <f>CM167</f>
        <v>18</v>
      </c>
      <c r="CR167" s="790"/>
      <c r="CS167" s="790"/>
      <c r="CT167" s="791"/>
      <c r="CU167" s="791"/>
      <c r="CV167" s="792"/>
      <c r="CW167" s="797"/>
      <c r="CX167" s="797"/>
      <c r="CY167" s="653">
        <f>I167-CZ167-DA167</f>
        <v>0</v>
      </c>
      <c r="CZ167" s="559">
        <v>72</v>
      </c>
      <c r="DA167" s="512"/>
      <c r="DB167" s="475">
        <f t="shared" si="53"/>
        <v>72</v>
      </c>
      <c r="DC167" s="300">
        <v>0</v>
      </c>
      <c r="DD167" s="392">
        <f>SUM(DB165:DB167)-DC167</f>
        <v>112</v>
      </c>
      <c r="DE167" s="310">
        <f>SUM(CZ165:CZ167)+SUM(DA165:DA167)-DD167</f>
        <v>0</v>
      </c>
      <c r="DF167" s="292" t="s">
        <v>214</v>
      </c>
    </row>
    <row r="168" spans="1:110" s="125" customFormat="1" ht="13.5" thickBot="1">
      <c r="A168" s="103"/>
      <c r="B168" s="656"/>
      <c r="C168" s="771"/>
      <c r="D168" s="577"/>
      <c r="E168" s="578"/>
      <c r="F168" s="578"/>
      <c r="G168" s="768"/>
      <c r="H168" s="576"/>
      <c r="I168" s="555"/>
      <c r="J168" s="556"/>
      <c r="K168" s="556"/>
      <c r="L168" s="571"/>
      <c r="M168" s="799"/>
      <c r="N168" s="555"/>
      <c r="O168" s="559"/>
      <c r="P168" s="559"/>
      <c r="Q168" s="559"/>
      <c r="R168" s="559"/>
      <c r="S168" s="559"/>
      <c r="T168" s="724"/>
      <c r="U168" s="788"/>
      <c r="V168" s="789"/>
      <c r="W168" s="790"/>
      <c r="X168" s="790"/>
      <c r="Y168" s="790"/>
      <c r="Z168" s="790"/>
      <c r="AA168" s="790"/>
      <c r="AB168" s="791"/>
      <c r="AC168" s="791"/>
      <c r="AD168" s="792"/>
      <c r="AE168" s="788"/>
      <c r="AF168" s="789"/>
      <c r="AG168" s="790"/>
      <c r="AH168" s="790"/>
      <c r="AI168" s="790"/>
      <c r="AJ168" s="790"/>
      <c r="AK168" s="790"/>
      <c r="AL168" s="791"/>
      <c r="AM168" s="791"/>
      <c r="AN168" s="792"/>
      <c r="AO168" s="788"/>
      <c r="AP168" s="789"/>
      <c r="AQ168" s="790"/>
      <c r="AR168" s="790"/>
      <c r="AS168" s="790"/>
      <c r="AT168" s="790"/>
      <c r="AU168" s="790"/>
      <c r="AV168" s="791"/>
      <c r="AW168" s="791"/>
      <c r="AX168" s="792"/>
      <c r="AY168" s="788"/>
      <c r="AZ168" s="789"/>
      <c r="BA168" s="790"/>
      <c r="BB168" s="790"/>
      <c r="BC168" s="790"/>
      <c r="BD168" s="790"/>
      <c r="BE168" s="790"/>
      <c r="BF168" s="791"/>
      <c r="BG168" s="791"/>
      <c r="BH168" s="792"/>
      <c r="BI168" s="788"/>
      <c r="BJ168" s="789"/>
      <c r="BK168" s="790"/>
      <c r="BL168" s="790"/>
      <c r="BM168" s="790"/>
      <c r="BN168" s="790"/>
      <c r="BO168" s="790"/>
      <c r="BP168" s="791"/>
      <c r="BQ168" s="791"/>
      <c r="BR168" s="792"/>
      <c r="BS168" s="788"/>
      <c r="BT168" s="789"/>
      <c r="BU168" s="790"/>
      <c r="BV168" s="790"/>
      <c r="BW168" s="790"/>
      <c r="BX168" s="790"/>
      <c r="BY168" s="790"/>
      <c r="BZ168" s="791"/>
      <c r="CA168" s="791"/>
      <c r="CB168" s="792"/>
      <c r="CC168" s="788"/>
      <c r="CD168" s="789"/>
      <c r="CE168" s="790"/>
      <c r="CF168" s="790"/>
      <c r="CG168" s="790"/>
      <c r="CH168" s="790"/>
      <c r="CI168" s="790"/>
      <c r="CJ168" s="791"/>
      <c r="CK168" s="791"/>
      <c r="CL168" s="792"/>
      <c r="CM168" s="788"/>
      <c r="CN168" s="789"/>
      <c r="CO168" s="790"/>
      <c r="CP168" s="790"/>
      <c r="CQ168" s="790"/>
      <c r="CR168" s="790"/>
      <c r="CS168" s="790"/>
      <c r="CT168" s="791"/>
      <c r="CU168" s="791"/>
      <c r="CV168" s="792"/>
      <c r="CW168" s="797"/>
      <c r="CX168" s="797"/>
      <c r="CY168" s="747"/>
      <c r="CZ168" s="783"/>
      <c r="DA168" s="784"/>
      <c r="DB168" s="474"/>
      <c r="DC168" s="401"/>
      <c r="DD168" s="402"/>
      <c r="DE168" s="310"/>
      <c r="DF168" s="292"/>
    </row>
    <row r="169" spans="1:110" s="125" customFormat="1" ht="13.5" thickBot="1">
      <c r="A169" s="103"/>
      <c r="B169" s="636" t="s">
        <v>234</v>
      </c>
      <c r="C169" s="800" t="s">
        <v>227</v>
      </c>
      <c r="D169" s="638"/>
      <c r="E169" s="801" t="s">
        <v>126</v>
      </c>
      <c r="F169" s="639"/>
      <c r="G169" s="802"/>
      <c r="H169" s="641"/>
      <c r="I169" s="642">
        <f>CW169</f>
        <v>144</v>
      </c>
      <c r="J169" s="692"/>
      <c r="K169" s="692"/>
      <c r="L169" s="692"/>
      <c r="M169" s="803"/>
      <c r="N169" s="642"/>
      <c r="O169" s="688"/>
      <c r="P169" s="688"/>
      <c r="Q169" s="688"/>
      <c r="R169" s="688">
        <v>6</v>
      </c>
      <c r="S169" s="688">
        <f>I169-R169</f>
        <v>138</v>
      </c>
      <c r="T169" s="804"/>
      <c r="U169" s="642"/>
      <c r="V169" s="692"/>
      <c r="W169" s="688"/>
      <c r="X169" s="688"/>
      <c r="Y169" s="693"/>
      <c r="Z169" s="693"/>
      <c r="AA169" s="693"/>
      <c r="AB169" s="694"/>
      <c r="AC169" s="694"/>
      <c r="AD169" s="695"/>
      <c r="AE169" s="696"/>
      <c r="AF169" s="697"/>
      <c r="AG169" s="693"/>
      <c r="AH169" s="693"/>
      <c r="AI169" s="693"/>
      <c r="AJ169" s="693"/>
      <c r="AK169" s="693"/>
      <c r="AL169" s="694"/>
      <c r="AM169" s="694"/>
      <c r="AN169" s="695"/>
      <c r="AO169" s="642"/>
      <c r="AP169" s="692"/>
      <c r="AQ169" s="688"/>
      <c r="AR169" s="688"/>
      <c r="AS169" s="693"/>
      <c r="AT169" s="693"/>
      <c r="AU169" s="693"/>
      <c r="AV169" s="694"/>
      <c r="AW169" s="694"/>
      <c r="AX169" s="695"/>
      <c r="AY169" s="696"/>
      <c r="AZ169" s="697"/>
      <c r="BA169" s="693"/>
      <c r="BB169" s="693"/>
      <c r="BC169" s="693"/>
      <c r="BD169" s="693"/>
      <c r="BE169" s="693"/>
      <c r="BF169" s="694"/>
      <c r="BG169" s="694"/>
      <c r="BH169" s="695"/>
      <c r="BI169" s="642"/>
      <c r="BJ169" s="692"/>
      <c r="BK169" s="688"/>
      <c r="BL169" s="688"/>
      <c r="BM169" s="693"/>
      <c r="BN169" s="693"/>
      <c r="BO169" s="693"/>
      <c r="BP169" s="694"/>
      <c r="BQ169" s="694"/>
      <c r="BR169" s="695"/>
      <c r="BS169" s="696"/>
      <c r="BT169" s="697"/>
      <c r="BU169" s="693"/>
      <c r="BV169" s="693"/>
      <c r="BW169" s="693"/>
      <c r="BX169" s="693"/>
      <c r="BY169" s="693"/>
      <c r="BZ169" s="694"/>
      <c r="CA169" s="694"/>
      <c r="CB169" s="695"/>
      <c r="CC169" s="696"/>
      <c r="CD169" s="697"/>
      <c r="CE169" s="693"/>
      <c r="CF169" s="693"/>
      <c r="CG169" s="693"/>
      <c r="CH169" s="693"/>
      <c r="CI169" s="693"/>
      <c r="CJ169" s="694"/>
      <c r="CK169" s="694"/>
      <c r="CL169" s="695"/>
      <c r="CM169" s="696"/>
      <c r="CN169" s="697"/>
      <c r="CO169" s="693"/>
      <c r="CP169" s="693"/>
      <c r="CQ169" s="693"/>
      <c r="CR169" s="693"/>
      <c r="CS169" s="693"/>
      <c r="CT169" s="694"/>
      <c r="CU169" s="694"/>
      <c r="CV169" s="695"/>
      <c r="CW169" s="698">
        <v>144</v>
      </c>
      <c r="CX169" s="698"/>
      <c r="CY169" s="696">
        <f>I169-CZ169-DA169</f>
        <v>100</v>
      </c>
      <c r="CZ169" s="693">
        <v>44</v>
      </c>
      <c r="DA169" s="805"/>
      <c r="DB169" s="234">
        <f>I169</f>
        <v>144</v>
      </c>
      <c r="DC169" s="300">
        <v>100</v>
      </c>
      <c r="DD169" s="385">
        <f>DB169-DC169</f>
        <v>44</v>
      </c>
      <c r="DE169" s="310">
        <f>CZ169+DA169-DD169</f>
        <v>0</v>
      </c>
      <c r="DF169" s="61" t="s">
        <v>236</v>
      </c>
    </row>
    <row r="170" spans="2:109" ht="13.5" thickBot="1">
      <c r="B170" s="806"/>
      <c r="C170" s="807"/>
      <c r="D170" s="580"/>
      <c r="E170" s="581"/>
      <c r="F170" s="581"/>
      <c r="G170" s="808"/>
      <c r="H170" s="583"/>
      <c r="I170" s="809"/>
      <c r="J170" s="810"/>
      <c r="K170" s="810"/>
      <c r="L170" s="811"/>
      <c r="M170" s="812"/>
      <c r="N170" s="809"/>
      <c r="O170" s="719"/>
      <c r="P170" s="719"/>
      <c r="Q170" s="719"/>
      <c r="R170" s="719"/>
      <c r="S170" s="719"/>
      <c r="T170" s="813"/>
      <c r="U170" s="809"/>
      <c r="V170" s="810"/>
      <c r="W170" s="719"/>
      <c r="X170" s="719"/>
      <c r="Y170" s="719"/>
      <c r="Z170" s="719"/>
      <c r="AA170" s="719"/>
      <c r="AB170" s="814"/>
      <c r="AC170" s="814"/>
      <c r="AD170" s="815"/>
      <c r="AE170" s="809"/>
      <c r="AF170" s="810"/>
      <c r="AG170" s="719"/>
      <c r="AH170" s="719"/>
      <c r="AI170" s="719"/>
      <c r="AJ170" s="719"/>
      <c r="AK170" s="719"/>
      <c r="AL170" s="814"/>
      <c r="AM170" s="814"/>
      <c r="AN170" s="815"/>
      <c r="AO170" s="809"/>
      <c r="AP170" s="810"/>
      <c r="AQ170" s="719"/>
      <c r="AR170" s="719"/>
      <c r="AS170" s="719"/>
      <c r="AT170" s="719"/>
      <c r="AU170" s="719"/>
      <c r="AV170" s="814"/>
      <c r="AW170" s="814"/>
      <c r="AX170" s="815"/>
      <c r="AY170" s="809"/>
      <c r="AZ170" s="810"/>
      <c r="BA170" s="719"/>
      <c r="BB170" s="719"/>
      <c r="BC170" s="719"/>
      <c r="BD170" s="719"/>
      <c r="BE170" s="719"/>
      <c r="BF170" s="814"/>
      <c r="BG170" s="814"/>
      <c r="BH170" s="815"/>
      <c r="BI170" s="809"/>
      <c r="BJ170" s="810"/>
      <c r="BK170" s="719"/>
      <c r="BL170" s="719"/>
      <c r="BM170" s="719"/>
      <c r="BN170" s="719"/>
      <c r="BO170" s="719"/>
      <c r="BP170" s="814"/>
      <c r="BQ170" s="814"/>
      <c r="BR170" s="815"/>
      <c r="BS170" s="809"/>
      <c r="BT170" s="810"/>
      <c r="BU170" s="719"/>
      <c r="BV170" s="719"/>
      <c r="BW170" s="719"/>
      <c r="BX170" s="719"/>
      <c r="BY170" s="719"/>
      <c r="BZ170" s="814"/>
      <c r="CA170" s="814"/>
      <c r="CB170" s="815"/>
      <c r="CC170" s="809"/>
      <c r="CD170" s="810"/>
      <c r="CE170" s="719"/>
      <c r="CF170" s="719"/>
      <c r="CG170" s="719"/>
      <c r="CH170" s="719"/>
      <c r="CI170" s="719"/>
      <c r="CJ170" s="814"/>
      <c r="CK170" s="814"/>
      <c r="CL170" s="815"/>
      <c r="CM170" s="809"/>
      <c r="CN170" s="810"/>
      <c r="CO170" s="719"/>
      <c r="CP170" s="719"/>
      <c r="CQ170" s="719"/>
      <c r="CR170" s="719"/>
      <c r="CS170" s="719"/>
      <c r="CT170" s="814"/>
      <c r="CU170" s="814"/>
      <c r="CV170" s="815"/>
      <c r="CW170" s="583"/>
      <c r="CX170" s="583"/>
      <c r="CY170" s="752"/>
      <c r="CZ170" s="816"/>
      <c r="DA170" s="817"/>
      <c r="DB170" s="473" t="s">
        <v>80</v>
      </c>
      <c r="DC170" s="71" t="s">
        <v>81</v>
      </c>
      <c r="DD170" s="59" t="s">
        <v>82</v>
      </c>
      <c r="DE170" s="195"/>
    </row>
    <row r="171" spans="2:109" ht="26.25" thickBot="1">
      <c r="B171" s="636" t="s">
        <v>147</v>
      </c>
      <c r="C171" s="800" t="s">
        <v>49</v>
      </c>
      <c r="D171" s="638"/>
      <c r="E171" s="639"/>
      <c r="F171" s="639"/>
      <c r="G171" s="802"/>
      <c r="H171" s="641"/>
      <c r="I171" s="642">
        <f>CX171</f>
        <v>216</v>
      </c>
      <c r="J171" s="692"/>
      <c r="K171" s="692"/>
      <c r="L171" s="692"/>
      <c r="M171" s="803"/>
      <c r="N171" s="642"/>
      <c r="O171" s="688"/>
      <c r="P171" s="688"/>
      <c r="Q171" s="688"/>
      <c r="R171" s="688"/>
      <c r="S171" s="688"/>
      <c r="T171" s="804"/>
      <c r="U171" s="642"/>
      <c r="V171" s="692"/>
      <c r="W171" s="688"/>
      <c r="X171" s="688"/>
      <c r="Y171" s="693"/>
      <c r="Z171" s="693"/>
      <c r="AA171" s="693"/>
      <c r="AB171" s="694"/>
      <c r="AC171" s="694"/>
      <c r="AD171" s="695"/>
      <c r="AE171" s="696"/>
      <c r="AF171" s="697"/>
      <c r="AG171" s="693"/>
      <c r="AH171" s="693"/>
      <c r="AI171" s="693"/>
      <c r="AJ171" s="693"/>
      <c r="AK171" s="693"/>
      <c r="AL171" s="694"/>
      <c r="AM171" s="694"/>
      <c r="AN171" s="695"/>
      <c r="AO171" s="642"/>
      <c r="AP171" s="692"/>
      <c r="AQ171" s="688"/>
      <c r="AR171" s="688"/>
      <c r="AS171" s="693"/>
      <c r="AT171" s="693"/>
      <c r="AU171" s="693"/>
      <c r="AV171" s="694"/>
      <c r="AW171" s="694"/>
      <c r="AX171" s="695"/>
      <c r="AY171" s="696"/>
      <c r="AZ171" s="697"/>
      <c r="BA171" s="693"/>
      <c r="BB171" s="693"/>
      <c r="BC171" s="693"/>
      <c r="BD171" s="693"/>
      <c r="BE171" s="693"/>
      <c r="BF171" s="694"/>
      <c r="BG171" s="694"/>
      <c r="BH171" s="695"/>
      <c r="BI171" s="642"/>
      <c r="BJ171" s="692"/>
      <c r="BK171" s="688"/>
      <c r="BL171" s="688"/>
      <c r="BM171" s="693"/>
      <c r="BN171" s="693"/>
      <c r="BO171" s="693"/>
      <c r="BP171" s="694"/>
      <c r="BQ171" s="694"/>
      <c r="BR171" s="695"/>
      <c r="BS171" s="696"/>
      <c r="BT171" s="697"/>
      <c r="BU171" s="693"/>
      <c r="BV171" s="693"/>
      <c r="BW171" s="693"/>
      <c r="BX171" s="693"/>
      <c r="BY171" s="693"/>
      <c r="BZ171" s="694"/>
      <c r="CA171" s="694"/>
      <c r="CB171" s="695"/>
      <c r="CC171" s="696"/>
      <c r="CD171" s="697"/>
      <c r="CE171" s="693"/>
      <c r="CF171" s="693"/>
      <c r="CG171" s="693"/>
      <c r="CH171" s="693"/>
      <c r="CI171" s="693"/>
      <c r="CJ171" s="694"/>
      <c r="CK171" s="694"/>
      <c r="CL171" s="695"/>
      <c r="CM171" s="696"/>
      <c r="CN171" s="697"/>
      <c r="CO171" s="693"/>
      <c r="CP171" s="693"/>
      <c r="CQ171" s="693"/>
      <c r="CR171" s="693"/>
      <c r="CS171" s="693"/>
      <c r="CT171" s="694"/>
      <c r="CU171" s="694"/>
      <c r="CV171" s="695"/>
      <c r="CW171" s="698"/>
      <c r="CX171" s="698">
        <v>216</v>
      </c>
      <c r="CY171" s="696"/>
      <c r="CZ171" s="693"/>
      <c r="DA171" s="805"/>
      <c r="DB171" s="234">
        <f>I171</f>
        <v>216</v>
      </c>
      <c r="DC171" s="447">
        <v>216</v>
      </c>
      <c r="DD171" s="389">
        <f>DB171-DC171</f>
        <v>0</v>
      </c>
      <c r="DE171" s="19"/>
    </row>
    <row r="172" spans="2:110" ht="13.5" thickBot="1">
      <c r="B172" s="818"/>
      <c r="C172" s="819"/>
      <c r="D172" s="820"/>
      <c r="E172" s="821"/>
      <c r="F172" s="821"/>
      <c r="G172" s="822"/>
      <c r="H172" s="823"/>
      <c r="I172" s="824"/>
      <c r="J172" s="825"/>
      <c r="K172" s="825"/>
      <c r="L172" s="826"/>
      <c r="M172" s="827"/>
      <c r="N172" s="824"/>
      <c r="O172" s="828"/>
      <c r="P172" s="828"/>
      <c r="Q172" s="828"/>
      <c r="R172" s="828"/>
      <c r="S172" s="828"/>
      <c r="T172" s="829"/>
      <c r="U172" s="824"/>
      <c r="V172" s="825"/>
      <c r="W172" s="828"/>
      <c r="X172" s="828"/>
      <c r="Y172" s="828"/>
      <c r="Z172" s="828"/>
      <c r="AA172" s="828"/>
      <c r="AB172" s="830"/>
      <c r="AC172" s="830"/>
      <c r="AD172" s="831"/>
      <c r="AE172" s="824"/>
      <c r="AF172" s="825"/>
      <c r="AG172" s="828"/>
      <c r="AH172" s="828"/>
      <c r="AI172" s="828"/>
      <c r="AJ172" s="828"/>
      <c r="AK172" s="828"/>
      <c r="AL172" s="830"/>
      <c r="AM172" s="830"/>
      <c r="AN172" s="831"/>
      <c r="AO172" s="824"/>
      <c r="AP172" s="825"/>
      <c r="AQ172" s="828"/>
      <c r="AR172" s="828"/>
      <c r="AS172" s="828"/>
      <c r="AT172" s="828"/>
      <c r="AU172" s="828"/>
      <c r="AV172" s="830"/>
      <c r="AW172" s="830"/>
      <c r="AX172" s="831"/>
      <c r="AY172" s="824"/>
      <c r="AZ172" s="825"/>
      <c r="BA172" s="828"/>
      <c r="BB172" s="828"/>
      <c r="BC172" s="828"/>
      <c r="BD172" s="828"/>
      <c r="BE172" s="828"/>
      <c r="BF172" s="830"/>
      <c r="BG172" s="830"/>
      <c r="BH172" s="831"/>
      <c r="BI172" s="824"/>
      <c r="BJ172" s="825"/>
      <c r="BK172" s="828"/>
      <c r="BL172" s="828"/>
      <c r="BM172" s="828"/>
      <c r="BN172" s="828"/>
      <c r="BO172" s="828"/>
      <c r="BP172" s="830"/>
      <c r="BQ172" s="830"/>
      <c r="BR172" s="831"/>
      <c r="BS172" s="824"/>
      <c r="BT172" s="825"/>
      <c r="BU172" s="828"/>
      <c r="BV172" s="828"/>
      <c r="BW172" s="828"/>
      <c r="BX172" s="828"/>
      <c r="BY172" s="828"/>
      <c r="BZ172" s="830"/>
      <c r="CA172" s="830"/>
      <c r="CB172" s="831"/>
      <c r="CC172" s="824"/>
      <c r="CD172" s="825"/>
      <c r="CE172" s="828"/>
      <c r="CF172" s="828"/>
      <c r="CG172" s="828"/>
      <c r="CH172" s="828"/>
      <c r="CI172" s="828"/>
      <c r="CJ172" s="830"/>
      <c r="CK172" s="830"/>
      <c r="CL172" s="831"/>
      <c r="CM172" s="824"/>
      <c r="CN172" s="825"/>
      <c r="CO172" s="828"/>
      <c r="CP172" s="828"/>
      <c r="CQ172" s="828"/>
      <c r="CR172" s="828"/>
      <c r="CS172" s="828"/>
      <c r="CT172" s="830"/>
      <c r="CU172" s="830"/>
      <c r="CV172" s="831"/>
      <c r="CW172" s="832"/>
      <c r="CX172" s="832"/>
      <c r="CY172" s="752"/>
      <c r="CZ172" s="753"/>
      <c r="DA172" s="754"/>
      <c r="DB172" s="476"/>
      <c r="DC172" s="24"/>
      <c r="DD172" s="161">
        <f>DD37+DD51+DD57+DD82+DD171</f>
        <v>1102</v>
      </c>
      <c r="DE172" s="380">
        <f>CZ173+DA173-DD172</f>
        <v>-386</v>
      </c>
      <c r="DF172" t="s">
        <v>191</v>
      </c>
    </row>
    <row r="173" spans="2:112" ht="13.5" thickBot="1">
      <c r="B173" s="833"/>
      <c r="C173" s="834" t="s">
        <v>73</v>
      </c>
      <c r="D173" s="835">
        <f>D14+D36</f>
        <v>22</v>
      </c>
      <c r="E173" s="836">
        <f>E14+E36</f>
        <v>39</v>
      </c>
      <c r="F173" s="836">
        <f>F14+F36</f>
        <v>6</v>
      </c>
      <c r="G173" s="837">
        <f>G14+G36</f>
        <v>3</v>
      </c>
      <c r="H173" s="838"/>
      <c r="I173" s="835">
        <v>5938</v>
      </c>
      <c r="J173" s="836">
        <f>J14+J36</f>
        <v>428</v>
      </c>
      <c r="K173" s="836">
        <f>K14+K36</f>
        <v>20</v>
      </c>
      <c r="L173" s="836"/>
      <c r="M173" s="803">
        <f aca="true" t="shared" si="106" ref="M173:T173">M14+M36</f>
        <v>78</v>
      </c>
      <c r="N173" s="835">
        <v>4216</v>
      </c>
      <c r="O173" s="836">
        <f t="shared" si="106"/>
        <v>2104</v>
      </c>
      <c r="P173" s="836">
        <f t="shared" si="106"/>
        <v>2060</v>
      </c>
      <c r="Q173" s="836">
        <f t="shared" si="106"/>
        <v>57</v>
      </c>
      <c r="R173" s="836">
        <f t="shared" si="106"/>
        <v>122</v>
      </c>
      <c r="S173" s="836">
        <f t="shared" si="106"/>
        <v>654</v>
      </c>
      <c r="T173" s="839">
        <f t="shared" si="106"/>
        <v>78</v>
      </c>
      <c r="U173" s="642">
        <f>SUM(U16:U172)</f>
        <v>558</v>
      </c>
      <c r="V173" s="840">
        <f>SUM(V16:V172)</f>
        <v>0</v>
      </c>
      <c r="W173" s="688">
        <f>SUM(W16:W172)</f>
        <v>0</v>
      </c>
      <c r="X173" s="841">
        <f>SUM(X16:X172)</f>
        <v>0</v>
      </c>
      <c r="Y173" s="688">
        <f>SUM(Y16:Y172)</f>
        <v>588</v>
      </c>
      <c r="Z173" s="688"/>
      <c r="AA173" s="688"/>
      <c r="AB173" s="689"/>
      <c r="AC173" s="689"/>
      <c r="AD173" s="842">
        <f aca="true" t="shared" si="107" ref="AD173:AI173">SUM(AD16:AD172)</f>
        <v>0</v>
      </c>
      <c r="AE173" s="642">
        <f t="shared" si="107"/>
        <v>606</v>
      </c>
      <c r="AF173" s="840">
        <f t="shared" si="107"/>
        <v>36</v>
      </c>
      <c r="AG173" s="688">
        <f t="shared" si="107"/>
        <v>0</v>
      </c>
      <c r="AH173" s="841">
        <f t="shared" si="107"/>
        <v>36</v>
      </c>
      <c r="AI173" s="688">
        <f t="shared" si="107"/>
        <v>620</v>
      </c>
      <c r="AJ173" s="688"/>
      <c r="AK173" s="688"/>
      <c r="AL173" s="689"/>
      <c r="AM173" s="689"/>
      <c r="AN173" s="842">
        <f aca="true" t="shared" si="108" ref="AN173:AS173">SUM(AN16:AN172)</f>
        <v>0</v>
      </c>
      <c r="AO173" s="642">
        <f t="shared" si="108"/>
        <v>876</v>
      </c>
      <c r="AP173" s="840">
        <f t="shared" si="108"/>
        <v>0</v>
      </c>
      <c r="AQ173" s="688">
        <f t="shared" si="108"/>
        <v>76</v>
      </c>
      <c r="AR173" s="841">
        <f t="shared" si="108"/>
        <v>0</v>
      </c>
      <c r="AS173" s="688">
        <f t="shared" si="108"/>
        <v>798</v>
      </c>
      <c r="AT173" s="688"/>
      <c r="AU173" s="688"/>
      <c r="AV173" s="689"/>
      <c r="AW173" s="689"/>
      <c r="AX173" s="842">
        <f aca="true" t="shared" si="109" ref="AX173:BC173">SUM(AX16:AX172)</f>
        <v>0</v>
      </c>
      <c r="AY173" s="642">
        <f t="shared" si="109"/>
        <v>1010</v>
      </c>
      <c r="AZ173" s="840">
        <f t="shared" si="109"/>
        <v>0</v>
      </c>
      <c r="BA173" s="688">
        <f t="shared" si="109"/>
        <v>110</v>
      </c>
      <c r="BB173" s="841">
        <f t="shared" si="109"/>
        <v>0</v>
      </c>
      <c r="BC173" s="688">
        <f t="shared" si="109"/>
        <v>900</v>
      </c>
      <c r="BD173" s="688"/>
      <c r="BE173" s="688"/>
      <c r="BF173" s="689"/>
      <c r="BG173" s="689"/>
      <c r="BH173" s="842">
        <f aca="true" t="shared" si="110" ref="BH173:BM173">SUM(BH16:BH172)</f>
        <v>46</v>
      </c>
      <c r="BI173" s="642">
        <f t="shared" si="110"/>
        <v>656</v>
      </c>
      <c r="BJ173" s="840">
        <f t="shared" si="110"/>
        <v>36</v>
      </c>
      <c r="BK173" s="688">
        <f t="shared" si="110"/>
        <v>54</v>
      </c>
      <c r="BL173" s="841">
        <f t="shared" si="110"/>
        <v>48</v>
      </c>
      <c r="BM173" s="688">
        <f t="shared" si="110"/>
        <v>602</v>
      </c>
      <c r="BN173" s="688"/>
      <c r="BO173" s="688"/>
      <c r="BP173" s="689"/>
      <c r="BQ173" s="689"/>
      <c r="BR173" s="842">
        <f aca="true" t="shared" si="111" ref="BR173:BW173">SUM(BR16:BR172)</f>
        <v>134</v>
      </c>
      <c r="BS173" s="642">
        <f t="shared" si="111"/>
        <v>1040</v>
      </c>
      <c r="BT173" s="840">
        <f t="shared" si="111"/>
        <v>18</v>
      </c>
      <c r="BU173" s="688">
        <f t="shared" si="111"/>
        <v>78</v>
      </c>
      <c r="BV173" s="841">
        <f t="shared" si="111"/>
        <v>30</v>
      </c>
      <c r="BW173" s="688">
        <f t="shared" si="111"/>
        <v>962</v>
      </c>
      <c r="BX173" s="688"/>
      <c r="BY173" s="688"/>
      <c r="BZ173" s="689"/>
      <c r="CA173" s="689"/>
      <c r="CB173" s="842">
        <f aca="true" t="shared" si="112" ref="CB173:CG173">SUM(CB16:CB172)</f>
        <v>214</v>
      </c>
      <c r="CC173" s="642">
        <f t="shared" si="112"/>
        <v>720</v>
      </c>
      <c r="CD173" s="840">
        <f t="shared" si="112"/>
        <v>36</v>
      </c>
      <c r="CE173" s="688">
        <f t="shared" si="112"/>
        <v>68</v>
      </c>
      <c r="CF173" s="841">
        <f t="shared" si="112"/>
        <v>48</v>
      </c>
      <c r="CG173" s="688">
        <f t="shared" si="112"/>
        <v>652</v>
      </c>
      <c r="CH173" s="688"/>
      <c r="CI173" s="688"/>
      <c r="CJ173" s="689"/>
      <c r="CK173" s="689"/>
      <c r="CL173" s="842">
        <f aca="true" t="shared" si="113" ref="CL173:CQ173">SUM(CL16:CL172)</f>
        <v>64</v>
      </c>
      <c r="CM173" s="642">
        <f t="shared" si="113"/>
        <v>518</v>
      </c>
      <c r="CN173" s="840">
        <f t="shared" si="113"/>
        <v>18</v>
      </c>
      <c r="CO173" s="688">
        <f t="shared" si="113"/>
        <v>54</v>
      </c>
      <c r="CP173" s="841">
        <f t="shared" si="113"/>
        <v>42</v>
      </c>
      <c r="CQ173" s="688">
        <f t="shared" si="113"/>
        <v>464</v>
      </c>
      <c r="CR173" s="688"/>
      <c r="CS173" s="688"/>
      <c r="CT173" s="689"/>
      <c r="CU173" s="689"/>
      <c r="CV173" s="842">
        <f>SUM(CV16:CV172)</f>
        <v>244</v>
      </c>
      <c r="CW173" s="641">
        <f>SUM(CW16:CW172)</f>
        <v>144</v>
      </c>
      <c r="CX173" s="641">
        <f>SUM(CX16:CX172)</f>
        <v>216</v>
      </c>
      <c r="CY173" s="699">
        <f>CY37+CY51+CY57+CY82</f>
        <v>1224</v>
      </c>
      <c r="CZ173" s="700">
        <f>CZ37+CZ51+CZ57+CZ82</f>
        <v>716</v>
      </c>
      <c r="DA173" s="643">
        <f>DA57+DA82+DA171</f>
        <v>0</v>
      </c>
      <c r="DB173" s="233">
        <f>CY173+CZ173+DA173+CX171</f>
        <v>2156</v>
      </c>
      <c r="DC173" s="212"/>
      <c r="DD173" s="157">
        <f>I36</f>
        <v>4270</v>
      </c>
      <c r="DE173" s="381">
        <f>DB173-DD173</f>
        <v>-2114</v>
      </c>
      <c r="DF173" s="204" t="s">
        <v>255</v>
      </c>
      <c r="DG173" s="232"/>
      <c r="DH173" s="232"/>
    </row>
    <row r="174" spans="2:110" ht="13.5" thickBot="1">
      <c r="B174" s="833"/>
      <c r="C174" s="834" t="s">
        <v>91</v>
      </c>
      <c r="D174" s="638"/>
      <c r="E174" s="751"/>
      <c r="F174" s="751"/>
      <c r="G174" s="695"/>
      <c r="H174" s="698"/>
      <c r="I174" s="843">
        <f>I173/(U9+AE9+AO9+AY9+BI9+BS9+CC9+CM9+CW9+CX9)</f>
        <v>35.987878787878785</v>
      </c>
      <c r="J174" s="844">
        <f>J173/(U9+AE9+AO9+AY9+BI9+BS9+CC9+CM9+CW9-CZ184)</f>
        <v>2.691823899371069</v>
      </c>
      <c r="K174" s="844"/>
      <c r="L174" s="845"/>
      <c r="M174" s="846"/>
      <c r="N174" s="847"/>
      <c r="O174" s="844">
        <f>O173/(U9+AE9+AO9+AY9+BI9+BS9+CC9+CM9+CW9-CZ184)</f>
        <v>13.232704402515724</v>
      </c>
      <c r="P174" s="844">
        <f>P173/(U9+AE9+AO9+AY9+BI9+BS9+CC9+CM9+CW9-CZ184)</f>
        <v>12.955974842767295</v>
      </c>
      <c r="Q174" s="844">
        <f>Q173/(U9+AE9+AO9+AY9+BI9+BS9+CC9+CM9+CW9-CZ184)</f>
        <v>0.3584905660377358</v>
      </c>
      <c r="R174" s="844">
        <f>R173/(U9+AE9+AO9+AY9+BI9+BS9+CC9+CM9+CW9-CZ184)</f>
        <v>0.7672955974842768</v>
      </c>
      <c r="S174" s="844">
        <f>S173/(U9+AE9+AO9+AY9+BI9+BS9+CC9+CM9+CW9-CZ184)</f>
        <v>4.113207547169812</v>
      </c>
      <c r="T174" s="848"/>
      <c r="U174" s="849">
        <f>U173/U9</f>
        <v>32.8235294117647</v>
      </c>
      <c r="V174" s="850"/>
      <c r="W174" s="851">
        <f>W173/U9</f>
        <v>0</v>
      </c>
      <c r="X174" s="852"/>
      <c r="Y174" s="851">
        <f>Y173/U9</f>
        <v>34.588235294117645</v>
      </c>
      <c r="Z174" s="853"/>
      <c r="AA174" s="853"/>
      <c r="AB174" s="854"/>
      <c r="AC174" s="854"/>
      <c r="AD174" s="855">
        <f>AD173/AD9</f>
        <v>0</v>
      </c>
      <c r="AE174" s="849">
        <f>AE173/AE9</f>
        <v>25.25</v>
      </c>
      <c r="AF174" s="850"/>
      <c r="AG174" s="851">
        <f>AG173/AE9</f>
        <v>0</v>
      </c>
      <c r="AH174" s="851"/>
      <c r="AI174" s="851">
        <f>AI173/AE9</f>
        <v>25.833333333333332</v>
      </c>
      <c r="AJ174" s="853"/>
      <c r="AK174" s="853"/>
      <c r="AL174" s="854"/>
      <c r="AM174" s="854"/>
      <c r="AN174" s="855">
        <f>AN173/AN9</f>
        <v>0</v>
      </c>
      <c r="AO174" s="849">
        <f>AO173/AO9</f>
        <v>51.529411764705884</v>
      </c>
      <c r="AP174" s="850"/>
      <c r="AQ174" s="851">
        <f>AQ173/AO9</f>
        <v>4.470588235294118</v>
      </c>
      <c r="AR174" s="851"/>
      <c r="AS174" s="851">
        <f>AS173/AO9</f>
        <v>46.94117647058823</v>
      </c>
      <c r="AT174" s="853"/>
      <c r="AU174" s="853"/>
      <c r="AV174" s="854"/>
      <c r="AW174" s="854"/>
      <c r="AX174" s="855">
        <f>AX173/AX9</f>
        <v>0</v>
      </c>
      <c r="AY174" s="849">
        <f>AY173/AY9</f>
        <v>42.083333333333336</v>
      </c>
      <c r="AZ174" s="850"/>
      <c r="BA174" s="851">
        <f>BA173/AY9</f>
        <v>4.583333333333333</v>
      </c>
      <c r="BB174" s="851"/>
      <c r="BC174" s="851">
        <f>BC173/AY9</f>
        <v>37.5</v>
      </c>
      <c r="BD174" s="853"/>
      <c r="BE174" s="853"/>
      <c r="BF174" s="854"/>
      <c r="BG174" s="854"/>
      <c r="BH174" s="855">
        <f>BH173/BH9</f>
        <v>13.142857142857142</v>
      </c>
      <c r="BI174" s="849">
        <f>BI173/BI9</f>
        <v>38.588235294117645</v>
      </c>
      <c r="BJ174" s="850"/>
      <c r="BK174" s="851">
        <f>BK173/BI9</f>
        <v>3.176470588235294</v>
      </c>
      <c r="BL174" s="851"/>
      <c r="BM174" s="851">
        <f>BM173/BI9</f>
        <v>35.411764705882355</v>
      </c>
      <c r="BN174" s="853"/>
      <c r="BO174" s="853"/>
      <c r="BP174" s="854"/>
      <c r="BQ174" s="854"/>
      <c r="BR174" s="855">
        <f>BR173/BR9</f>
        <v>36</v>
      </c>
      <c r="BS174" s="849">
        <f>BS173/BS9</f>
        <v>41.6</v>
      </c>
      <c r="BT174" s="850"/>
      <c r="BU174" s="851">
        <f>BU173/BS9</f>
        <v>3.12</v>
      </c>
      <c r="BV174" s="851"/>
      <c r="BW174" s="851">
        <f>BW173/BS9</f>
        <v>38.48</v>
      </c>
      <c r="BX174" s="853"/>
      <c r="BY174" s="853"/>
      <c r="BZ174" s="854"/>
      <c r="CA174" s="854"/>
      <c r="CB174" s="855">
        <f>CB173/CB9</f>
        <v>36</v>
      </c>
      <c r="CC174" s="849">
        <f>CC173/CC9</f>
        <v>42.35294117647059</v>
      </c>
      <c r="CD174" s="850"/>
      <c r="CE174" s="851">
        <f>CE173/CC9</f>
        <v>4</v>
      </c>
      <c r="CF174" s="851"/>
      <c r="CG174" s="851">
        <f>CG173/CC9</f>
        <v>38.35294117647059</v>
      </c>
      <c r="CH174" s="853"/>
      <c r="CI174" s="853"/>
      <c r="CJ174" s="854"/>
      <c r="CK174" s="854"/>
      <c r="CL174" s="855">
        <f>CL173/CL9</f>
        <v>36</v>
      </c>
      <c r="CM174" s="849">
        <f>CM173/CM9</f>
        <v>37</v>
      </c>
      <c r="CN174" s="850"/>
      <c r="CO174" s="851">
        <f>CO173/CM9</f>
        <v>3.857142857142857</v>
      </c>
      <c r="CP174" s="851"/>
      <c r="CQ174" s="851">
        <f>CQ173/CM9</f>
        <v>33.142857142857146</v>
      </c>
      <c r="CR174" s="853"/>
      <c r="CS174" s="853"/>
      <c r="CT174" s="854"/>
      <c r="CU174" s="854"/>
      <c r="CV174" s="855">
        <f>CV173/CV9</f>
        <v>36</v>
      </c>
      <c r="CW174" s="856">
        <f>CW173/CW9</f>
        <v>36</v>
      </c>
      <c r="CX174" s="856">
        <f>CX173/CX9</f>
        <v>36</v>
      </c>
      <c r="CY174" s="857">
        <f>CY173/(I36-I171-DA173)*100</f>
        <v>30.192402565367537</v>
      </c>
      <c r="CZ174" s="858">
        <f>CZ173/(I36-I171-DA173)*100</f>
        <v>17.661568820917612</v>
      </c>
      <c r="DA174" s="859" t="s">
        <v>204</v>
      </c>
      <c r="DB174" s="473"/>
      <c r="DC174" s="300">
        <v>4464</v>
      </c>
      <c r="DD174" s="59"/>
      <c r="DE174" s="381">
        <f>DC174-DD173</f>
        <v>194</v>
      </c>
      <c r="DF174" s="204" t="s">
        <v>255</v>
      </c>
    </row>
    <row r="175" spans="2:109" ht="13.5" thickBot="1">
      <c r="B175" s="833"/>
      <c r="C175" s="834" t="s">
        <v>299</v>
      </c>
      <c r="D175" s="638"/>
      <c r="E175" s="751"/>
      <c r="F175" s="751"/>
      <c r="G175" s="695"/>
      <c r="H175" s="698"/>
      <c r="I175" s="860">
        <f>I171+I83+I57+I51+I37+I14</f>
        <v>3664</v>
      </c>
      <c r="J175" s="861"/>
      <c r="K175" s="861"/>
      <c r="L175" s="862"/>
      <c r="M175" s="863"/>
      <c r="N175" s="860"/>
      <c r="O175" s="836"/>
      <c r="P175" s="836"/>
      <c r="Q175" s="836"/>
      <c r="R175" s="836"/>
      <c r="S175" s="836"/>
      <c r="T175" s="848"/>
      <c r="U175" s="849">
        <f>(U173-U181)/(U9-U182)</f>
        <v>32.8235294117647</v>
      </c>
      <c r="V175" s="850"/>
      <c r="W175" s="851">
        <f>W173/(U9-U182)</f>
        <v>0</v>
      </c>
      <c r="X175" s="852"/>
      <c r="Y175" s="851">
        <f>(Y173-U179-U181)/(U9-U180-U182)</f>
        <v>20</v>
      </c>
      <c r="Z175" s="853"/>
      <c r="AA175" s="853"/>
      <c r="AB175" s="854"/>
      <c r="AC175" s="854"/>
      <c r="AD175" s="855">
        <f>AD173/AD9</f>
        <v>0</v>
      </c>
      <c r="AE175" s="849">
        <f>(AE173-AE181)/(AE9-AE182)</f>
        <v>25.25</v>
      </c>
      <c r="AF175" s="850"/>
      <c r="AG175" s="851">
        <f>AG173/(AE9-AE182)</f>
        <v>0</v>
      </c>
      <c r="AH175" s="851"/>
      <c r="AI175" s="851">
        <f>(AI173-AE179-AE181)/(AE9-AE180-AE182)</f>
        <v>1.953488372093023</v>
      </c>
      <c r="AJ175" s="853"/>
      <c r="AK175" s="853"/>
      <c r="AL175" s="854"/>
      <c r="AM175" s="854"/>
      <c r="AN175" s="855">
        <f>AN173/AN9</f>
        <v>0</v>
      </c>
      <c r="AO175" s="849">
        <f>(AO173-AO181)/(AO9-AO182)</f>
        <v>51.529411764705884</v>
      </c>
      <c r="AP175" s="850"/>
      <c r="AQ175" s="851">
        <f>AQ173/(AO9-AO182)</f>
        <v>4.470588235294118</v>
      </c>
      <c r="AR175" s="851"/>
      <c r="AS175" s="851">
        <f>(AS173-AO179-AO181)/(AO9-AO180-AO182)</f>
        <v>51.08108108108109</v>
      </c>
      <c r="AT175" s="853"/>
      <c r="AU175" s="853"/>
      <c r="AV175" s="854"/>
      <c r="AW175" s="854"/>
      <c r="AX175" s="855">
        <f>AX173/AX9</f>
        <v>0</v>
      </c>
      <c r="AY175" s="849">
        <f>(AY173-AY181)/(AY9-AY182)</f>
        <v>42.083333333333336</v>
      </c>
      <c r="AZ175" s="850"/>
      <c r="BA175" s="851">
        <f>BA173/(AY9-AY182)</f>
        <v>4.583333333333333</v>
      </c>
      <c r="BB175" s="851"/>
      <c r="BC175" s="851">
        <f>(BC173-AY179-AY181)/(AY9-AY180-AY182)</f>
        <v>37.75609756097561</v>
      </c>
      <c r="BD175" s="853"/>
      <c r="BE175" s="853"/>
      <c r="BF175" s="854"/>
      <c r="BG175" s="854"/>
      <c r="BH175" s="855">
        <f>BH173/BH9</f>
        <v>13.142857142857142</v>
      </c>
      <c r="BI175" s="849">
        <f>(BI173-BI181)/(BI9-BI182)</f>
        <v>39.142857142857146</v>
      </c>
      <c r="BJ175" s="850"/>
      <c r="BK175" s="851">
        <f>BK173/(BI9-BI182)</f>
        <v>3.857142857142857</v>
      </c>
      <c r="BL175" s="851"/>
      <c r="BM175" s="851">
        <f>(BM173-BI179-BI181)/(BI9-BI180-BI182)</f>
        <v>35.24686192468619</v>
      </c>
      <c r="BN175" s="853"/>
      <c r="BO175" s="853"/>
      <c r="BP175" s="854"/>
      <c r="BQ175" s="854"/>
      <c r="BR175" s="855">
        <f>BR173/BR9</f>
        <v>36</v>
      </c>
      <c r="BS175" s="849">
        <f>(BS173-BS181)/(BS9-BS182)</f>
        <v>42.08695652173913</v>
      </c>
      <c r="BT175" s="850"/>
      <c r="BU175" s="851">
        <f>BU173/(BS9-BS182)</f>
        <v>3.391304347826087</v>
      </c>
      <c r="BV175" s="851"/>
      <c r="BW175" s="851">
        <f>(BW173-BS179-BS181)/(BS9-BS180-BS182)</f>
        <v>39.2536443148688</v>
      </c>
      <c r="BX175" s="853"/>
      <c r="BY175" s="853"/>
      <c r="BZ175" s="854"/>
      <c r="CA175" s="854"/>
      <c r="CB175" s="855">
        <f>CB173/CB9</f>
        <v>36</v>
      </c>
      <c r="CC175" s="849">
        <f>(CC173-CC181)/(CC9-CC182)</f>
        <v>42.35294117647059</v>
      </c>
      <c r="CD175" s="850"/>
      <c r="CE175" s="851">
        <f>CE173/(CC9-CC182)</f>
        <v>4</v>
      </c>
      <c r="CF175" s="851"/>
      <c r="CG175" s="851">
        <f>(CG173-CC179-CC181)/(CC9-CC180-CC182)</f>
        <v>38.627737226277375</v>
      </c>
      <c r="CH175" s="853"/>
      <c r="CI175" s="853"/>
      <c r="CJ175" s="854"/>
      <c r="CK175" s="854"/>
      <c r="CL175" s="855">
        <f>CL173/CL9</f>
        <v>36</v>
      </c>
      <c r="CM175" s="849">
        <f>(CM173-CM181)/(CM9-CM182)</f>
        <v>37.75</v>
      </c>
      <c r="CN175" s="850"/>
      <c r="CO175" s="851">
        <f>CO173/(CM9-CM182)</f>
        <v>6.75</v>
      </c>
      <c r="CP175" s="851"/>
      <c r="CQ175" s="851">
        <f>(CQ173-CM179-CM181)/(CM9-CM180-CM182)</f>
        <v>30.461538461538463</v>
      </c>
      <c r="CR175" s="853"/>
      <c r="CS175" s="853"/>
      <c r="CT175" s="854"/>
      <c r="CU175" s="854"/>
      <c r="CV175" s="855">
        <f>CV173/CV9</f>
        <v>36</v>
      </c>
      <c r="CW175" s="856">
        <f>CW173/CW9</f>
        <v>36</v>
      </c>
      <c r="CX175" s="856">
        <f>CX173/CX9</f>
        <v>36</v>
      </c>
      <c r="CY175" s="1140" t="s">
        <v>212</v>
      </c>
      <c r="CZ175" s="1141"/>
      <c r="DA175" s="1141"/>
      <c r="DB175" s="473"/>
      <c r="DC175" s="71"/>
      <c r="DD175" s="59"/>
      <c r="DE175" s="19"/>
    </row>
    <row r="176" spans="2:110" ht="13.5" hidden="1" thickBot="1">
      <c r="B176" s="636"/>
      <c r="C176" s="800"/>
      <c r="D176" s="864"/>
      <c r="E176" s="751"/>
      <c r="F176" s="751"/>
      <c r="G176" s="698"/>
      <c r="H176" s="698"/>
      <c r="I176" s="865"/>
      <c r="J176" s="866"/>
      <c r="K176" s="866"/>
      <c r="L176" s="867"/>
      <c r="M176" s="868"/>
      <c r="N176" s="696"/>
      <c r="O176" s="693"/>
      <c r="P176" s="693"/>
      <c r="Q176" s="693"/>
      <c r="R176" s="693"/>
      <c r="S176" s="693"/>
      <c r="T176" s="695"/>
      <c r="U176" s="696"/>
      <c r="V176" s="697"/>
      <c r="W176" s="693"/>
      <c r="X176" s="693"/>
      <c r="Y176" s="693"/>
      <c r="Z176" s="693"/>
      <c r="AA176" s="693"/>
      <c r="AB176" s="694"/>
      <c r="AC176" s="694"/>
      <c r="AD176" s="695"/>
      <c r="AE176" s="696"/>
      <c r="AF176" s="697"/>
      <c r="AG176" s="693"/>
      <c r="AH176" s="693"/>
      <c r="AI176" s="693"/>
      <c r="AJ176" s="693"/>
      <c r="AK176" s="693"/>
      <c r="AL176" s="694"/>
      <c r="AM176" s="694"/>
      <c r="AN176" s="695"/>
      <c r="AO176" s="696"/>
      <c r="AP176" s="697"/>
      <c r="AQ176" s="693"/>
      <c r="AR176" s="693"/>
      <c r="AS176" s="693"/>
      <c r="AT176" s="693"/>
      <c r="AU176" s="693"/>
      <c r="AV176" s="694"/>
      <c r="AW176" s="694"/>
      <c r="AX176" s="695"/>
      <c r="AY176" s="696"/>
      <c r="AZ176" s="697"/>
      <c r="BA176" s="693"/>
      <c r="BB176" s="693"/>
      <c r="BC176" s="693"/>
      <c r="BD176" s="693"/>
      <c r="BE176" s="693"/>
      <c r="BF176" s="694"/>
      <c r="BG176" s="694"/>
      <c r="BH176" s="695"/>
      <c r="BI176" s="696"/>
      <c r="BJ176" s="697"/>
      <c r="BK176" s="693"/>
      <c r="BL176" s="693"/>
      <c r="BM176" s="693"/>
      <c r="BN176" s="693"/>
      <c r="BO176" s="693"/>
      <c r="BP176" s="694"/>
      <c r="BQ176" s="694"/>
      <c r="BR176" s="695"/>
      <c r="BS176" s="696"/>
      <c r="BT176" s="697"/>
      <c r="BU176" s="693"/>
      <c r="BV176" s="693"/>
      <c r="BW176" s="693"/>
      <c r="BX176" s="693"/>
      <c r="BY176" s="693"/>
      <c r="BZ176" s="694"/>
      <c r="CA176" s="694"/>
      <c r="CB176" s="695"/>
      <c r="CC176" s="696"/>
      <c r="CD176" s="697"/>
      <c r="CE176" s="693"/>
      <c r="CF176" s="693"/>
      <c r="CG176" s="693"/>
      <c r="CH176" s="693"/>
      <c r="CI176" s="693"/>
      <c r="CJ176" s="694"/>
      <c r="CK176" s="694"/>
      <c r="CL176" s="695"/>
      <c r="CM176" s="696"/>
      <c r="CN176" s="697"/>
      <c r="CO176" s="697"/>
      <c r="CP176" s="697"/>
      <c r="CQ176" s="693"/>
      <c r="CR176" s="697"/>
      <c r="CS176" s="697"/>
      <c r="CT176" s="693"/>
      <c r="CU176" s="693"/>
      <c r="CV176" s="695"/>
      <c r="CW176" s="698"/>
      <c r="CX176" s="869"/>
      <c r="CY176" s="1142"/>
      <c r="CZ176" s="1142"/>
      <c r="DA176" s="1142"/>
      <c r="DB176" s="473" t="s">
        <v>80</v>
      </c>
      <c r="DC176" s="71" t="s">
        <v>81</v>
      </c>
      <c r="DD176" s="59" t="s">
        <v>82</v>
      </c>
      <c r="DE176" s="204"/>
      <c r="DF176" s="125"/>
    </row>
    <row r="177" spans="2:111" ht="12.75" customHeight="1">
      <c r="B177" s="870"/>
      <c r="C177" s="871"/>
      <c r="D177" s="1185" t="s">
        <v>33</v>
      </c>
      <c r="E177" s="1186"/>
      <c r="F177" s="1148" t="s">
        <v>270</v>
      </c>
      <c r="G177" s="1149"/>
      <c r="H177" s="1149"/>
      <c r="I177" s="1149"/>
      <c r="J177" s="1149"/>
      <c r="K177" s="1149"/>
      <c r="L177" s="1149"/>
      <c r="M177" s="1149"/>
      <c r="N177" s="1149"/>
      <c r="O177" s="1149"/>
      <c r="P177" s="1149"/>
      <c r="Q177" s="1149"/>
      <c r="R177" s="1150"/>
      <c r="S177" s="872" t="s">
        <v>193</v>
      </c>
      <c r="T177" s="873"/>
      <c r="U177" s="874">
        <f>SUM(U16:U30)+SUM(U38:U44)+SUM(U52:U55)+SUM(U58:U76)+SUM(U85:U90)+SUM(U95:U100)+SUM(U105:U110)+SUM(U115:U120)+SUM(U125:U130)+SUM(U135:U140)+SUM(U145:U150)+SUM(U155:U160)</f>
        <v>558</v>
      </c>
      <c r="V177" s="875"/>
      <c r="W177" s="876"/>
      <c r="X177" s="876"/>
      <c r="Y177" s="875">
        <f>SUM(Y16:Y30)+SUM(Y38:Y44)+SUM(Y52:Y55)+SUM(Y58:Y76)+SUM(Y85:Y90)+SUM(Y95:Y100)+SUM(Y105:Y110)+SUM(Y115:Y120)+SUM(Y125:Y130)+SUM(Y135:Y140)+SUM(Y145:Y150)+SUM(Y155:Y160)</f>
        <v>558</v>
      </c>
      <c r="Z177" s="875"/>
      <c r="AA177" s="875"/>
      <c r="AB177" s="875"/>
      <c r="AC177" s="877"/>
      <c r="AD177" s="878"/>
      <c r="AE177" s="874">
        <f>SUM(AE16:AE30)+SUM(AE38:AE44)+SUM(AE52:AE55)+SUM(AE58:AE76)+SUM(AE85:AE90)+SUM(AE95:AE100)+SUM(AE105:AE110)+SUM(AE115:AE120)+SUM(AE125:AE130)+SUM(AE135:AE140)+SUM(AE145:AE150)+SUM(AE155:AE160)</f>
        <v>606</v>
      </c>
      <c r="AF177" s="875"/>
      <c r="AG177" s="876"/>
      <c r="AH177" s="876"/>
      <c r="AI177" s="875">
        <f>SUM(AI16:AI30)+SUM(AI38:AI44)+SUM(AI52:AI55)+SUM(AI58:AI76)+SUM(AI85:AI90)+SUM(AI95:AI100)+SUM(AI105:AI110)+SUM(AI115:AI120)+SUM(AI125:AI130)+SUM(AI135:AI140)+SUM(AI145:AI150)+SUM(AI155:AI160)</f>
        <v>620</v>
      </c>
      <c r="AJ177" s="875"/>
      <c r="AK177" s="875"/>
      <c r="AL177" s="875"/>
      <c r="AM177" s="877"/>
      <c r="AN177" s="879"/>
      <c r="AO177" s="874">
        <f>SUM(AO16:AO30)+SUM(AO38:AO44)+SUM(AO52:AO55)+SUM(AO58:AO76)+SUM(AO85:AO90)+SUM(AO95:AO100)+SUM(AO105:AO110)+SUM(AO115:AO120)+SUM(AO125:AO130)+SUM(AO135:AO140)+SUM(AO145:AO150)+SUM(AO155:AO160)</f>
        <v>772</v>
      </c>
      <c r="AP177" s="875"/>
      <c r="AQ177" s="876"/>
      <c r="AR177" s="876"/>
      <c r="AS177" s="875">
        <f>SUM(AS16:AS30)+SUM(AS38:AS44)+SUM(AS52:AS55)+SUM(AS58:AS76)+SUM(AS85:AS90)+SUM(AS95:AS100)+SUM(AS105:AS110)+SUM(AS115:AS120)+SUM(AS125:AS130)+SUM(AS135:AS140)+SUM(AS145:AS150)+SUM(AS155:AS160)</f>
        <v>698</v>
      </c>
      <c r="AT177" s="875"/>
      <c r="AU177" s="875"/>
      <c r="AV177" s="875"/>
      <c r="AW177" s="877"/>
      <c r="AX177" s="878"/>
      <c r="AY177" s="874">
        <f>SUM(AY16:AY30)+SUM(AY38:AY44)+SUM(AY52:AY55)+SUM(AY58:AY76)+SUM(AY85:AY90)+SUM(AY95:AY100)+SUM(AY105:AY110)+SUM(AY115:AY120)+SUM(AY125:AY130)+SUM(AY135:AY140)+SUM(AY145:AY150)+SUM(AY155:AY160)</f>
        <v>864</v>
      </c>
      <c r="AZ177" s="875"/>
      <c r="BA177" s="876"/>
      <c r="BB177" s="876"/>
      <c r="BC177" s="875">
        <f>SUM(BC16:BC30)+SUM(BC38:BC44)+SUM(BC52:BC55)+SUM(BC58:BC76)+SUM(BC85:BC90)+SUM(BC95:BC100)+SUM(BC105:BC110)+SUM(BC115:BC120)+SUM(BC125:BC130)+SUM(BC135:BC140)+SUM(BC145:BC150)+SUM(BC155:BC160)</f>
        <v>754</v>
      </c>
      <c r="BD177" s="875"/>
      <c r="BE177" s="875"/>
      <c r="BF177" s="875"/>
      <c r="BG177" s="877"/>
      <c r="BH177" s="879"/>
      <c r="BI177" s="874">
        <f>SUM(BI16:BI30)+SUM(BI38:BI44)+SUM(BI52:BI55)+SUM(BI58:BI76)+SUM(BI85:BI90)+SUM(BI95:BI100)+SUM(BI105:BI110)+SUM(BI115:BI120)+SUM(BI125:BI130)+SUM(BI135:BI140)+SUM(BI145:BI150)+SUM(BI155:BI160)</f>
        <v>450</v>
      </c>
      <c r="BJ177" s="875"/>
      <c r="BK177" s="876"/>
      <c r="BL177" s="876"/>
      <c r="BM177" s="875">
        <f>SUM(BM16:BM30)+SUM(BM38:BM44)+SUM(BM52:BM55)+SUM(BM58:BM76)+SUM(BM85:BM90)+SUM(BM95:BM100)+SUM(BM105:BM110)+SUM(BM115:BM120)+SUM(BM125:BM130)+SUM(BM135:BM140)+SUM(BM145:BM150)+SUM(BM155:BM160)</f>
        <v>396</v>
      </c>
      <c r="BN177" s="875"/>
      <c r="BO177" s="875"/>
      <c r="BP177" s="875"/>
      <c r="BQ177" s="877"/>
      <c r="BR177" s="878"/>
      <c r="BS177" s="874">
        <f>SUM(BS16:BS30)+SUM(BS38:BS44)+SUM(BS52:BS55)+SUM(BS58:BS76)+SUM(BS85:BS90)+SUM(BS95:BS100)+SUM(BS105:BS110)+SUM(BS115:BS120)+SUM(BS125:BS130)+SUM(BS135:BS140)+SUM(BS145:BS150)+SUM(BS155:BS160)</f>
        <v>658</v>
      </c>
      <c r="BT177" s="875"/>
      <c r="BU177" s="876"/>
      <c r="BV177" s="876"/>
      <c r="BW177" s="875">
        <f>SUM(BW16:BW30)+SUM(BW38:BW44)+SUM(BW52:BW55)+SUM(BW58:BW76)+SUM(BW85:BW90)+SUM(BW95:BW100)+SUM(BW105:BW110)+SUM(BW115:BW120)+SUM(BW125:BW130)+SUM(BW135:BW140)+SUM(BW145:BW150)+SUM(BW155:BW160)</f>
        <v>584</v>
      </c>
      <c r="BX177" s="875"/>
      <c r="BY177" s="875"/>
      <c r="BZ177" s="875"/>
      <c r="CA177" s="877"/>
      <c r="CB177" s="879"/>
      <c r="CC177" s="874">
        <f>SUM(CC16:CC30)+SUM(CC38:CC44)+SUM(CC52:CC55)+SUM(CC58:CC76)+SUM(CC85:CC90)+SUM(CC95:CC100)+SUM(CC105:CC110)+SUM(CC115:CC120)+SUM(CC125:CC130)+SUM(CC135:CC140)+SUM(CC145:CC150)+SUM(CC155:CC160)</f>
        <v>516</v>
      </c>
      <c r="CD177" s="875"/>
      <c r="CE177" s="876"/>
      <c r="CF177" s="876"/>
      <c r="CG177" s="875">
        <f>SUM(CG16:CG30)+SUM(CG38:CG44)+SUM(CG52:CG55)+SUM(CG58:CG76)+SUM(CG85:CG90)+SUM(CG95:CG100)+SUM(CG105:CG110)+SUM(CG115:CG120)+SUM(CG125:CG130)+SUM(CG135:CG140)+SUM(CG145:CG150)+SUM(CG155:CG160)</f>
        <v>452</v>
      </c>
      <c r="CH177" s="875"/>
      <c r="CI177" s="875"/>
      <c r="CJ177" s="875"/>
      <c r="CK177" s="877"/>
      <c r="CL177" s="878"/>
      <c r="CM177" s="874">
        <f>SUM(CM16:CM30)+SUM(CM38:CM44)+SUM(CM52:CM55)+SUM(CM58:CM76)+SUM(CM85:CM90)+SUM(CM95:CM100)+SUM(CM105:CM110)+SUM(CM115:CM120)+SUM(CM125:CM130)+SUM(CM135:CM140)+SUM(CM145:CM150)+SUM(CM155:CM160)</f>
        <v>228</v>
      </c>
      <c r="CN177" s="875"/>
      <c r="CO177" s="876"/>
      <c r="CP177" s="876"/>
      <c r="CQ177" s="875">
        <f>SUM(CQ16:CQ30)+SUM(CQ38:CQ44)+SUM(CQ52:CQ55)+SUM(CQ58:CQ76)+SUM(CQ85:CQ90)+SUM(CQ95:CQ100)+SUM(CQ105:CQ110)+SUM(CQ115:CQ120)+SUM(CQ125:CQ130)+SUM(CQ135:CQ140)+SUM(CQ145:CQ150)+SUM(CQ155:CQ160)</f>
        <v>174</v>
      </c>
      <c r="CR177" s="875"/>
      <c r="CS177" s="875"/>
      <c r="CT177" s="875"/>
      <c r="CU177" s="877"/>
      <c r="CV177" s="878"/>
      <c r="CW177" s="880"/>
      <c r="CX177" s="880"/>
      <c r="CY177" s="881"/>
      <c r="CZ177" s="882">
        <f aca="true" t="shared" si="114" ref="CZ177:CZ182">U177+AE177+AO177+AY177+BI177+BS177+CC177+CM177</f>
        <v>4652</v>
      </c>
      <c r="DA177" s="883"/>
      <c r="DB177" s="477">
        <f>CZ177+CZ179+CZ181+CZ183+CZ185+CZ186</f>
        <v>7126</v>
      </c>
      <c r="DC177" s="447">
        <v>5940</v>
      </c>
      <c r="DD177" s="382">
        <f>DB177-DC177</f>
        <v>1186</v>
      </c>
      <c r="DE177" s="204" t="s">
        <v>190</v>
      </c>
      <c r="DG177" s="252"/>
    </row>
    <row r="178" spans="2:111" ht="12.75" customHeight="1">
      <c r="B178" s="884"/>
      <c r="C178" s="885">
        <f>5940-I175</f>
        <v>2276</v>
      </c>
      <c r="D178" s="1187"/>
      <c r="E178" s="1188"/>
      <c r="F178" s="1151"/>
      <c r="G178" s="1152"/>
      <c r="H178" s="1152"/>
      <c r="I178" s="1152"/>
      <c r="J178" s="1152"/>
      <c r="K178" s="1152"/>
      <c r="L178" s="1152"/>
      <c r="M178" s="1152"/>
      <c r="N178" s="1152"/>
      <c r="O178" s="1152"/>
      <c r="P178" s="1152"/>
      <c r="Q178" s="1152"/>
      <c r="R178" s="1153"/>
      <c r="S178" s="886" t="s">
        <v>37</v>
      </c>
      <c r="T178" s="887"/>
      <c r="U178" s="888">
        <f>U177/36</f>
        <v>15.5</v>
      </c>
      <c r="V178" s="889"/>
      <c r="W178" s="890"/>
      <c r="X178" s="890"/>
      <c r="Y178" s="889"/>
      <c r="Z178" s="889"/>
      <c r="AA178" s="889"/>
      <c r="AB178" s="889"/>
      <c r="AC178" s="891"/>
      <c r="AD178" s="892"/>
      <c r="AE178" s="888">
        <f>AE177/36</f>
        <v>16.833333333333332</v>
      </c>
      <c r="AF178" s="889"/>
      <c r="AG178" s="890"/>
      <c r="AH178" s="890"/>
      <c r="AI178" s="889"/>
      <c r="AJ178" s="889"/>
      <c r="AK178" s="889"/>
      <c r="AL178" s="889"/>
      <c r="AM178" s="891"/>
      <c r="AN178" s="893"/>
      <c r="AO178" s="888">
        <f>AO177/36</f>
        <v>21.444444444444443</v>
      </c>
      <c r="AP178" s="889"/>
      <c r="AQ178" s="890"/>
      <c r="AR178" s="890"/>
      <c r="AS178" s="889"/>
      <c r="AT178" s="889"/>
      <c r="AU178" s="889"/>
      <c r="AV178" s="889"/>
      <c r="AW178" s="891"/>
      <c r="AX178" s="892"/>
      <c r="AY178" s="888">
        <f>AY177/36</f>
        <v>24</v>
      </c>
      <c r="AZ178" s="889"/>
      <c r="BA178" s="890"/>
      <c r="BB178" s="890"/>
      <c r="BC178" s="889"/>
      <c r="BD178" s="889"/>
      <c r="BE178" s="889"/>
      <c r="BF178" s="889"/>
      <c r="BG178" s="891"/>
      <c r="BH178" s="893"/>
      <c r="BI178" s="888">
        <f>BI177/36</f>
        <v>12.5</v>
      </c>
      <c r="BJ178" s="889"/>
      <c r="BK178" s="890"/>
      <c r="BL178" s="890"/>
      <c r="BM178" s="889"/>
      <c r="BN178" s="889"/>
      <c r="BO178" s="889"/>
      <c r="BP178" s="889"/>
      <c r="BQ178" s="891"/>
      <c r="BR178" s="892"/>
      <c r="BS178" s="888">
        <f>BS177/36</f>
        <v>18.27777777777778</v>
      </c>
      <c r="BT178" s="889"/>
      <c r="BU178" s="890"/>
      <c r="BV178" s="890"/>
      <c r="BW178" s="889"/>
      <c r="BX178" s="889"/>
      <c r="BY178" s="889"/>
      <c r="BZ178" s="889"/>
      <c r="CA178" s="891"/>
      <c r="CB178" s="893"/>
      <c r="CC178" s="888">
        <f>CC177/36</f>
        <v>14.333333333333334</v>
      </c>
      <c r="CD178" s="889"/>
      <c r="CE178" s="890"/>
      <c r="CF178" s="890"/>
      <c r="CG178" s="889"/>
      <c r="CH178" s="889"/>
      <c r="CI178" s="889"/>
      <c r="CJ178" s="889"/>
      <c r="CK178" s="891"/>
      <c r="CL178" s="892"/>
      <c r="CM178" s="888">
        <f>CM177/36</f>
        <v>6.333333333333333</v>
      </c>
      <c r="CN178" s="889"/>
      <c r="CO178" s="890"/>
      <c r="CP178" s="890"/>
      <c r="CQ178" s="889"/>
      <c r="CR178" s="889"/>
      <c r="CS178" s="889"/>
      <c r="CT178" s="889"/>
      <c r="CU178" s="891"/>
      <c r="CV178" s="892"/>
      <c r="CW178" s="894"/>
      <c r="CX178" s="894"/>
      <c r="CY178" s="895"/>
      <c r="CZ178" s="896">
        <f t="shared" si="114"/>
        <v>129.2222222222222</v>
      </c>
      <c r="DA178" s="897"/>
      <c r="DB178" s="478"/>
      <c r="DC178" s="71"/>
      <c r="DD178" s="382">
        <f>DB177-I173</f>
        <v>1188</v>
      </c>
      <c r="DE178" s="263" t="s">
        <v>217</v>
      </c>
      <c r="DG178" s="252"/>
    </row>
    <row r="179" spans="2:111" ht="12.75" customHeight="1">
      <c r="B179" s="898"/>
      <c r="C179" s="899"/>
      <c r="D179" s="1188"/>
      <c r="E179" s="1188"/>
      <c r="F179" s="1167" t="s">
        <v>271</v>
      </c>
      <c r="G179" s="1168"/>
      <c r="H179" s="1168"/>
      <c r="I179" s="1168"/>
      <c r="J179" s="1168"/>
      <c r="K179" s="1168"/>
      <c r="L179" s="1168"/>
      <c r="M179" s="1168"/>
      <c r="N179" s="1168"/>
      <c r="O179" s="1168"/>
      <c r="P179" s="1168"/>
      <c r="Q179" s="1168"/>
      <c r="R179" s="1169"/>
      <c r="S179" s="886" t="s">
        <v>193</v>
      </c>
      <c r="T179" s="887"/>
      <c r="U179" s="900">
        <f>U91+U101+U111+U121+U131+U14+U141+U151+U161</f>
        <v>558</v>
      </c>
      <c r="V179" s="901"/>
      <c r="W179" s="902"/>
      <c r="X179" s="902"/>
      <c r="Y179" s="903">
        <f>Y91+Y101+Y111+Y121+Y131+Y14+Y141+Y151+Y161</f>
        <v>558</v>
      </c>
      <c r="Z179" s="901"/>
      <c r="AA179" s="901"/>
      <c r="AB179" s="901"/>
      <c r="AC179" s="782"/>
      <c r="AD179" s="879">
        <f>AD91+AD101+AD111+AD121+AD131+AD141</f>
        <v>0</v>
      </c>
      <c r="AE179" s="900">
        <f>AE91+AE101+AE111+AE121+AE131+AE14+AE141+AE151+AE161</f>
        <v>606</v>
      </c>
      <c r="AF179" s="901"/>
      <c r="AG179" s="902"/>
      <c r="AH179" s="902"/>
      <c r="AI179" s="903">
        <f>AI91+AI101+AI111+AI121+AI131+AI14+AI141+AI151+AI161</f>
        <v>620</v>
      </c>
      <c r="AJ179" s="901"/>
      <c r="AK179" s="901"/>
      <c r="AL179" s="901"/>
      <c r="AM179" s="782"/>
      <c r="AN179" s="879">
        <f>AN91+AN101+AN111+AN121+AN131+AN141</f>
        <v>0</v>
      </c>
      <c r="AO179" s="900">
        <f>AO91+AO101+AO111+AO121+AO131+AO14+AO141+AO151+AO161</f>
        <v>168</v>
      </c>
      <c r="AP179" s="901"/>
      <c r="AQ179" s="902"/>
      <c r="AR179" s="902"/>
      <c r="AS179" s="903">
        <f>AS91+AS101+AS111+AS121+AS131+AS14+AS141+AS151+AS161</f>
        <v>1674</v>
      </c>
      <c r="AT179" s="901"/>
      <c r="AU179" s="901"/>
      <c r="AV179" s="901"/>
      <c r="AW179" s="782"/>
      <c r="AX179" s="879">
        <f>AX91+AX101+AX111+AX121+AX131+AX141</f>
        <v>0</v>
      </c>
      <c r="AY179" s="900">
        <f>AY91+AY101+AY111+AY121+AY131+AY14+AY141+AY151+AY161</f>
        <v>126</v>
      </c>
      <c r="AZ179" s="901"/>
      <c r="BA179" s="902"/>
      <c r="BB179" s="902"/>
      <c r="BC179" s="903">
        <f>BC91+BC101+BC111+BC121+BC131+BC14+BC141+BC151+BC161</f>
        <v>126</v>
      </c>
      <c r="BD179" s="901"/>
      <c r="BE179" s="901"/>
      <c r="BF179" s="901"/>
      <c r="BG179" s="782"/>
      <c r="BH179" s="879">
        <f>BH91+BH101+BH111+BH121+BH131+BH141</f>
        <v>46</v>
      </c>
      <c r="BI179" s="900">
        <f>BI91+BI101+BI111+BI121+BI131+BI14+BI141+BI151+BI161</f>
        <v>26</v>
      </c>
      <c r="BJ179" s="901"/>
      <c r="BK179" s="902"/>
      <c r="BL179" s="902"/>
      <c r="BM179" s="903">
        <f>BM91+BM101+BM111+BM121+BM131+BM14+BM141+BM151+BM161</f>
        <v>26</v>
      </c>
      <c r="BN179" s="901"/>
      <c r="BO179" s="901"/>
      <c r="BP179" s="901"/>
      <c r="BQ179" s="782"/>
      <c r="BR179" s="879">
        <f>BR91+BR101+BR111+BR121+BR131+BR141</f>
        <v>26</v>
      </c>
      <c r="BS179" s="900">
        <f>BS91+BS101+BS111+BS121+BS131+BS14+BS141+BS151+BS161</f>
        <v>142</v>
      </c>
      <c r="BT179" s="901"/>
      <c r="BU179" s="902"/>
      <c r="BV179" s="902"/>
      <c r="BW179" s="903">
        <f>BW91+BW101+BW111+BW121+BW131+BW14+BW141+BW151+BW161</f>
        <v>142</v>
      </c>
      <c r="BX179" s="901"/>
      <c r="BY179" s="901"/>
      <c r="BZ179" s="901"/>
      <c r="CA179" s="782"/>
      <c r="CB179" s="879">
        <f>CB91+CB101+CB111+CB121+CB131+CB141</f>
        <v>142</v>
      </c>
      <c r="CC179" s="900">
        <f>CC91+CC101+CC111+CC121+CC131+CC14+CC141+CC151+CC161</f>
        <v>64</v>
      </c>
      <c r="CD179" s="901"/>
      <c r="CE179" s="902"/>
      <c r="CF179" s="902"/>
      <c r="CG179" s="903">
        <f>CG91+CG101+CG111+CG121+CG131+CG14+CG141+CG151+CG161</f>
        <v>64</v>
      </c>
      <c r="CH179" s="901"/>
      <c r="CI179" s="901"/>
      <c r="CJ179" s="901"/>
      <c r="CK179" s="782"/>
      <c r="CL179" s="879">
        <f>CL91+CL101+CL111+CL121+CL131+CL141</f>
        <v>64</v>
      </c>
      <c r="CM179" s="900">
        <f>CM91+CM101+CM111+CM121+CM131+CM14+CM141+CM151+CM161</f>
        <v>28</v>
      </c>
      <c r="CN179" s="901"/>
      <c r="CO179" s="902"/>
      <c r="CP179" s="902"/>
      <c r="CQ179" s="903">
        <f>CQ91+CQ101+CQ111+CQ121+CQ131+CQ14+CQ141+CQ151+CQ161</f>
        <v>28</v>
      </c>
      <c r="CR179" s="901"/>
      <c r="CS179" s="901"/>
      <c r="CT179" s="901"/>
      <c r="CU179" s="782"/>
      <c r="CV179" s="879"/>
      <c r="CW179" s="904"/>
      <c r="CX179" s="904"/>
      <c r="CY179" s="900"/>
      <c r="CZ179" s="901">
        <f t="shared" si="114"/>
        <v>1718</v>
      </c>
      <c r="DA179" s="905"/>
      <c r="DB179" s="478"/>
      <c r="DC179" s="58"/>
      <c r="DD179" s="61"/>
      <c r="DE179" s="196"/>
      <c r="DG179" s="252"/>
    </row>
    <row r="180" spans="2:111" ht="12.75" customHeight="1">
      <c r="B180" s="898"/>
      <c r="C180" s="899"/>
      <c r="D180" s="1188"/>
      <c r="E180" s="1188"/>
      <c r="F180" s="1151"/>
      <c r="G180" s="1152"/>
      <c r="H180" s="1152"/>
      <c r="I180" s="1152"/>
      <c r="J180" s="1152"/>
      <c r="K180" s="1152"/>
      <c r="L180" s="1152"/>
      <c r="M180" s="1152"/>
      <c r="N180" s="1152"/>
      <c r="O180" s="1152"/>
      <c r="P180" s="1152"/>
      <c r="Q180" s="1152"/>
      <c r="R180" s="1153"/>
      <c r="S180" s="886" t="s">
        <v>37</v>
      </c>
      <c r="T180" s="887"/>
      <c r="U180" s="906">
        <f>U179/36</f>
        <v>15.5</v>
      </c>
      <c r="V180" s="907"/>
      <c r="W180" s="908"/>
      <c r="X180" s="908"/>
      <c r="Y180" s="909">
        <f>Y179/36</f>
        <v>15.5</v>
      </c>
      <c r="Z180" s="907"/>
      <c r="AA180" s="907"/>
      <c r="AB180" s="907"/>
      <c r="AC180" s="910"/>
      <c r="AD180" s="911"/>
      <c r="AE180" s="906">
        <f>AE179/36</f>
        <v>16.833333333333332</v>
      </c>
      <c r="AF180" s="907"/>
      <c r="AG180" s="907"/>
      <c r="AH180" s="907"/>
      <c r="AI180" s="909">
        <f>AI179/36</f>
        <v>17.22222222222222</v>
      </c>
      <c r="AJ180" s="907"/>
      <c r="AK180" s="907"/>
      <c r="AL180" s="907"/>
      <c r="AM180" s="910"/>
      <c r="AN180" s="911"/>
      <c r="AO180" s="906">
        <f>AO179/36</f>
        <v>4.666666666666667</v>
      </c>
      <c r="AP180" s="907"/>
      <c r="AQ180" s="908"/>
      <c r="AR180" s="908"/>
      <c r="AS180" s="909">
        <f>AS179/36</f>
        <v>46.5</v>
      </c>
      <c r="AT180" s="907"/>
      <c r="AU180" s="907"/>
      <c r="AV180" s="907"/>
      <c r="AW180" s="910"/>
      <c r="AX180" s="911"/>
      <c r="AY180" s="906">
        <f>AY179/36</f>
        <v>3.5</v>
      </c>
      <c r="AZ180" s="907"/>
      <c r="BA180" s="907"/>
      <c r="BB180" s="907"/>
      <c r="BC180" s="909">
        <f>BC179/36</f>
        <v>3.5</v>
      </c>
      <c r="BD180" s="907"/>
      <c r="BE180" s="907"/>
      <c r="BF180" s="907"/>
      <c r="BG180" s="910"/>
      <c r="BH180" s="911"/>
      <c r="BI180" s="906">
        <f>BI179/36</f>
        <v>0.7222222222222222</v>
      </c>
      <c r="BJ180" s="907"/>
      <c r="BK180" s="908"/>
      <c r="BL180" s="908"/>
      <c r="BM180" s="909">
        <f>BM179/36</f>
        <v>0.7222222222222222</v>
      </c>
      <c r="BN180" s="907"/>
      <c r="BO180" s="907"/>
      <c r="BP180" s="907"/>
      <c r="BQ180" s="910"/>
      <c r="BR180" s="911"/>
      <c r="BS180" s="906">
        <f>BS179/36</f>
        <v>3.9444444444444446</v>
      </c>
      <c r="BT180" s="907"/>
      <c r="BU180" s="907"/>
      <c r="BV180" s="907"/>
      <c r="BW180" s="909">
        <f>BW179/36</f>
        <v>3.9444444444444446</v>
      </c>
      <c r="BX180" s="907"/>
      <c r="BY180" s="907"/>
      <c r="BZ180" s="907"/>
      <c r="CA180" s="910"/>
      <c r="CB180" s="911"/>
      <c r="CC180" s="906">
        <f>CC179/36</f>
        <v>1.7777777777777777</v>
      </c>
      <c r="CD180" s="907"/>
      <c r="CE180" s="908"/>
      <c r="CF180" s="908"/>
      <c r="CG180" s="909">
        <f>CG179/36</f>
        <v>1.7777777777777777</v>
      </c>
      <c r="CH180" s="907"/>
      <c r="CI180" s="907"/>
      <c r="CJ180" s="907"/>
      <c r="CK180" s="910"/>
      <c r="CL180" s="911"/>
      <c r="CM180" s="906">
        <f>CM179/36</f>
        <v>0.7777777777777778</v>
      </c>
      <c r="CN180" s="907"/>
      <c r="CO180" s="907"/>
      <c r="CP180" s="907"/>
      <c r="CQ180" s="909">
        <f>CQ179/36</f>
        <v>0.7777777777777778</v>
      </c>
      <c r="CR180" s="907"/>
      <c r="CS180" s="907"/>
      <c r="CT180" s="907"/>
      <c r="CU180" s="910"/>
      <c r="CV180" s="911"/>
      <c r="CW180" s="912"/>
      <c r="CX180" s="904"/>
      <c r="CY180" s="913"/>
      <c r="CZ180" s="914">
        <f t="shared" si="114"/>
        <v>47.722222222222214</v>
      </c>
      <c r="DA180" s="905"/>
      <c r="DB180" s="478"/>
      <c r="DC180" s="58"/>
      <c r="DD180" s="61"/>
      <c r="DE180" s="196"/>
      <c r="DG180" s="232"/>
    </row>
    <row r="181" spans="2:111" ht="12.75" customHeight="1">
      <c r="B181" s="898"/>
      <c r="C181" s="899"/>
      <c r="D181" s="1188"/>
      <c r="E181" s="1188"/>
      <c r="F181" s="1167" t="s">
        <v>272</v>
      </c>
      <c r="G181" s="1168"/>
      <c r="H181" s="1168"/>
      <c r="I181" s="1168"/>
      <c r="J181" s="1168"/>
      <c r="K181" s="1168"/>
      <c r="L181" s="1168"/>
      <c r="M181" s="1168"/>
      <c r="N181" s="1168"/>
      <c r="O181" s="1168"/>
      <c r="P181" s="1168"/>
      <c r="Q181" s="1168"/>
      <c r="R181" s="1169"/>
      <c r="S181" s="886" t="s">
        <v>193</v>
      </c>
      <c r="T181" s="887"/>
      <c r="U181" s="900">
        <f>U92+U102+U112+U122+U132+U142+U152+U162</f>
        <v>0</v>
      </c>
      <c r="V181" s="901"/>
      <c r="W181" s="902"/>
      <c r="X181" s="902"/>
      <c r="Y181" s="903">
        <f>Y92+Y102+Y112+Y122+Y132+Y142+Y152+Y162</f>
        <v>0</v>
      </c>
      <c r="Z181" s="901"/>
      <c r="AA181" s="901"/>
      <c r="AB181" s="901"/>
      <c r="AC181" s="782"/>
      <c r="AD181" s="879">
        <f>AD92+AD102+AD112+AD122+AD132+AD142</f>
        <v>0</v>
      </c>
      <c r="AE181" s="900">
        <f>AE92+AE102+AE112+AE122+AE132+AE142+AE152+AE162</f>
        <v>0</v>
      </c>
      <c r="AF181" s="901"/>
      <c r="AG181" s="902"/>
      <c r="AH181" s="902"/>
      <c r="AI181" s="903">
        <f>AI92+AI102+AI112+AI122+AI132+AI142+AI152+AI162</f>
        <v>0</v>
      </c>
      <c r="AJ181" s="901"/>
      <c r="AK181" s="901"/>
      <c r="AL181" s="901"/>
      <c r="AM181" s="782"/>
      <c r="AN181" s="879">
        <f>AN92+AN102+AN112+AN122+AN132+AN142</f>
        <v>0</v>
      </c>
      <c r="AO181" s="900">
        <f>AO92+AO102+AO112+AO122+AO132+AO142+AO152+AO162</f>
        <v>0</v>
      </c>
      <c r="AP181" s="901"/>
      <c r="AQ181" s="902"/>
      <c r="AR181" s="902"/>
      <c r="AS181" s="903">
        <f>AS92+AS102+AS112+AS122+AS132+AS142+AS152+AS162</f>
        <v>0</v>
      </c>
      <c r="AT181" s="901"/>
      <c r="AU181" s="901"/>
      <c r="AV181" s="901"/>
      <c r="AW181" s="782"/>
      <c r="AX181" s="879">
        <f>AX92+AX102+AX112+AX122+AX132+AX142</f>
        <v>0</v>
      </c>
      <c r="AY181" s="900">
        <f>AY92+AY102+AY112+AY122+AY132+AY142+AY152+AY162</f>
        <v>0</v>
      </c>
      <c r="AZ181" s="901"/>
      <c r="BA181" s="902"/>
      <c r="BB181" s="902"/>
      <c r="BC181" s="903">
        <f>BC92+BC102+BC112+BC122+BC132+BC142+BC152+BC162</f>
        <v>0</v>
      </c>
      <c r="BD181" s="901"/>
      <c r="BE181" s="901"/>
      <c r="BF181" s="901"/>
      <c r="BG181" s="782"/>
      <c r="BH181" s="879">
        <f>BH92+BH102+BH112+BH122+BH132+BH142</f>
        <v>0</v>
      </c>
      <c r="BI181" s="900">
        <f>BI92+BI102+BI112+BI122+BI132+BI142+BI152+BI162</f>
        <v>108</v>
      </c>
      <c r="BJ181" s="901"/>
      <c r="BK181" s="902"/>
      <c r="BL181" s="902"/>
      <c r="BM181" s="903">
        <f>BM92+BM102+BM112+BM122+BM132+BM142+BM152+BM162</f>
        <v>108</v>
      </c>
      <c r="BN181" s="901"/>
      <c r="BO181" s="901"/>
      <c r="BP181" s="901"/>
      <c r="BQ181" s="782"/>
      <c r="BR181" s="879">
        <f>BR92+BR102+BR112+BR122+BR132+BR142</f>
        <v>108</v>
      </c>
      <c r="BS181" s="900">
        <f>BS92+BS102+BS112+BS122+BS132+BS142+BS152+BS162</f>
        <v>72</v>
      </c>
      <c r="BT181" s="901"/>
      <c r="BU181" s="902"/>
      <c r="BV181" s="902"/>
      <c r="BW181" s="903">
        <f>BW92+BW102+BW112+BW122+BW132+BW142+BW152+BW162</f>
        <v>72</v>
      </c>
      <c r="BX181" s="901"/>
      <c r="BY181" s="901"/>
      <c r="BZ181" s="901"/>
      <c r="CA181" s="782"/>
      <c r="CB181" s="879">
        <f>CB92+CB102+CB112+CB122+CB132+CB142</f>
        <v>72</v>
      </c>
      <c r="CC181" s="900">
        <f>CC92+CC102+CC112+CC122+CC132+CC142+CC152+CC162</f>
        <v>0</v>
      </c>
      <c r="CD181" s="901"/>
      <c r="CE181" s="902"/>
      <c r="CF181" s="902"/>
      <c r="CG181" s="903">
        <f>CG92+CG102+CG112+CG122+CG132+CG142+CG152+CG162</f>
        <v>0</v>
      </c>
      <c r="CH181" s="901"/>
      <c r="CI181" s="901"/>
      <c r="CJ181" s="901"/>
      <c r="CK181" s="782"/>
      <c r="CL181" s="879">
        <f>CL92+CL102+CL112+CL122+CL132+CL142</f>
        <v>0</v>
      </c>
      <c r="CM181" s="900">
        <f>CM92+CM102+CM112+CM122+CM132+CM142+CM152+CM162</f>
        <v>216</v>
      </c>
      <c r="CN181" s="901"/>
      <c r="CO181" s="902"/>
      <c r="CP181" s="902"/>
      <c r="CQ181" s="903">
        <f>CQ92+CQ102+CQ112+CQ122+CQ132+CQ142+CQ152+CQ162</f>
        <v>216</v>
      </c>
      <c r="CR181" s="901"/>
      <c r="CS181" s="901"/>
      <c r="CT181" s="901"/>
      <c r="CU181" s="782"/>
      <c r="CV181" s="879"/>
      <c r="CW181" s="904"/>
      <c r="CX181" s="904"/>
      <c r="CY181" s="900"/>
      <c r="CZ181" s="901">
        <f t="shared" si="114"/>
        <v>396</v>
      </c>
      <c r="DA181" s="905"/>
      <c r="DB181" s="478"/>
      <c r="DC181" s="58"/>
      <c r="DD181" s="61"/>
      <c r="DE181" s="196"/>
      <c r="DF181" s="202"/>
      <c r="DG181" s="252"/>
    </row>
    <row r="182" spans="2:111" ht="12.75" customHeight="1">
      <c r="B182" s="898"/>
      <c r="C182" s="899"/>
      <c r="D182" s="1188"/>
      <c r="E182" s="1188"/>
      <c r="F182" s="1151"/>
      <c r="G182" s="1152"/>
      <c r="H182" s="1152"/>
      <c r="I182" s="1152"/>
      <c r="J182" s="1152"/>
      <c r="K182" s="1152"/>
      <c r="L182" s="1152"/>
      <c r="M182" s="1152"/>
      <c r="N182" s="1152"/>
      <c r="O182" s="1152"/>
      <c r="P182" s="1152"/>
      <c r="Q182" s="1152"/>
      <c r="R182" s="1153"/>
      <c r="S182" s="886" t="s">
        <v>37</v>
      </c>
      <c r="T182" s="887"/>
      <c r="U182" s="906">
        <f>U181/36</f>
        <v>0</v>
      </c>
      <c r="V182" s="907"/>
      <c r="W182" s="908"/>
      <c r="X182" s="908"/>
      <c r="Y182" s="909">
        <f>Y181/36</f>
        <v>0</v>
      </c>
      <c r="Z182" s="907"/>
      <c r="AA182" s="907"/>
      <c r="AB182" s="907"/>
      <c r="AC182" s="910"/>
      <c r="AD182" s="911"/>
      <c r="AE182" s="906">
        <f>AE181/36</f>
        <v>0</v>
      </c>
      <c r="AF182" s="907"/>
      <c r="AG182" s="907"/>
      <c r="AH182" s="907"/>
      <c r="AI182" s="909">
        <f>AI181/36</f>
        <v>0</v>
      </c>
      <c r="AJ182" s="907"/>
      <c r="AK182" s="907"/>
      <c r="AL182" s="907"/>
      <c r="AM182" s="910"/>
      <c r="AN182" s="911"/>
      <c r="AO182" s="906">
        <f>AO181/36</f>
        <v>0</v>
      </c>
      <c r="AP182" s="907"/>
      <c r="AQ182" s="908"/>
      <c r="AR182" s="908"/>
      <c r="AS182" s="909">
        <f>AS181/36</f>
        <v>0</v>
      </c>
      <c r="AT182" s="907"/>
      <c r="AU182" s="907"/>
      <c r="AV182" s="907"/>
      <c r="AW182" s="910"/>
      <c r="AX182" s="911"/>
      <c r="AY182" s="906">
        <f>AY181/36</f>
        <v>0</v>
      </c>
      <c r="AZ182" s="907"/>
      <c r="BA182" s="907"/>
      <c r="BB182" s="907"/>
      <c r="BC182" s="909">
        <f>BC181/36</f>
        <v>0</v>
      </c>
      <c r="BD182" s="907"/>
      <c r="BE182" s="907"/>
      <c r="BF182" s="907"/>
      <c r="BG182" s="910"/>
      <c r="BH182" s="911"/>
      <c r="BI182" s="906">
        <f>BI181/36</f>
        <v>3</v>
      </c>
      <c r="BJ182" s="907"/>
      <c r="BK182" s="908"/>
      <c r="BL182" s="908"/>
      <c r="BM182" s="909">
        <f>BM181/36</f>
        <v>3</v>
      </c>
      <c r="BN182" s="907"/>
      <c r="BO182" s="907"/>
      <c r="BP182" s="907"/>
      <c r="BQ182" s="910"/>
      <c r="BR182" s="911"/>
      <c r="BS182" s="906">
        <f>BS181/36</f>
        <v>2</v>
      </c>
      <c r="BT182" s="907"/>
      <c r="BU182" s="907"/>
      <c r="BV182" s="907"/>
      <c r="BW182" s="909">
        <f>BW181/36</f>
        <v>2</v>
      </c>
      <c r="BX182" s="907"/>
      <c r="BY182" s="907"/>
      <c r="BZ182" s="907"/>
      <c r="CA182" s="910"/>
      <c r="CB182" s="911"/>
      <c r="CC182" s="906">
        <f>CC181/36</f>
        <v>0</v>
      </c>
      <c r="CD182" s="907"/>
      <c r="CE182" s="908"/>
      <c r="CF182" s="908"/>
      <c r="CG182" s="909">
        <f>CG181/36</f>
        <v>0</v>
      </c>
      <c r="CH182" s="907"/>
      <c r="CI182" s="907"/>
      <c r="CJ182" s="907"/>
      <c r="CK182" s="910"/>
      <c r="CL182" s="911"/>
      <c r="CM182" s="906">
        <f>CM181/36</f>
        <v>6</v>
      </c>
      <c r="CN182" s="907"/>
      <c r="CO182" s="907"/>
      <c r="CP182" s="907"/>
      <c r="CQ182" s="909">
        <f>CQ181/36</f>
        <v>6</v>
      </c>
      <c r="CR182" s="907"/>
      <c r="CS182" s="907"/>
      <c r="CT182" s="907"/>
      <c r="CU182" s="910"/>
      <c r="CV182" s="911"/>
      <c r="CW182" s="912"/>
      <c r="CX182" s="904"/>
      <c r="CY182" s="913"/>
      <c r="CZ182" s="914">
        <f t="shared" si="114"/>
        <v>11</v>
      </c>
      <c r="DA182" s="905"/>
      <c r="DB182" s="478"/>
      <c r="DC182" s="58"/>
      <c r="DD182" s="61"/>
      <c r="DE182" s="196"/>
      <c r="DF182" s="202"/>
      <c r="DG182" s="232"/>
    </row>
    <row r="183" spans="2:111" ht="12.75" customHeight="1">
      <c r="B183" s="898" t="s">
        <v>49</v>
      </c>
      <c r="C183" s="899"/>
      <c r="D183" s="1188"/>
      <c r="E183" s="1188"/>
      <c r="F183" s="1167" t="s">
        <v>369</v>
      </c>
      <c r="G183" s="1168"/>
      <c r="H183" s="1168"/>
      <c r="I183" s="1168"/>
      <c r="J183" s="1168"/>
      <c r="K183" s="1168"/>
      <c r="L183" s="1168"/>
      <c r="M183" s="1168"/>
      <c r="N183" s="1168"/>
      <c r="O183" s="1168"/>
      <c r="P183" s="1168"/>
      <c r="Q183" s="1168"/>
      <c r="R183" s="1169"/>
      <c r="S183" s="886" t="s">
        <v>193</v>
      </c>
      <c r="T183" s="887"/>
      <c r="U183" s="900">
        <f>SUM(U32:U34)+SUM(U47:U49)+SUM(U78:U80)+SUM(U165:U167)</f>
        <v>0</v>
      </c>
      <c r="V183" s="901"/>
      <c r="W183" s="902"/>
      <c r="X183" s="902"/>
      <c r="Y183" s="915"/>
      <c r="Z183" s="901"/>
      <c r="AA183" s="901"/>
      <c r="AB183" s="901"/>
      <c r="AC183" s="782"/>
      <c r="AD183" s="879"/>
      <c r="AE183" s="900"/>
      <c r="AF183" s="901"/>
      <c r="AG183" s="902"/>
      <c r="AH183" s="902"/>
      <c r="AI183" s="915"/>
      <c r="AJ183" s="901"/>
      <c r="AK183" s="901"/>
      <c r="AL183" s="901"/>
      <c r="AM183" s="782"/>
      <c r="AN183" s="879"/>
      <c r="AO183" s="900"/>
      <c r="AP183" s="901"/>
      <c r="AQ183" s="902"/>
      <c r="AR183" s="902"/>
      <c r="AS183" s="915"/>
      <c r="AT183" s="901"/>
      <c r="AU183" s="901"/>
      <c r="AV183" s="901"/>
      <c r="AW183" s="782"/>
      <c r="AX183" s="879"/>
      <c r="AY183" s="900"/>
      <c r="AZ183" s="901"/>
      <c r="BA183" s="902"/>
      <c r="BB183" s="902"/>
      <c r="BC183" s="915"/>
      <c r="BD183" s="901"/>
      <c r="BE183" s="901"/>
      <c r="BF183" s="901"/>
      <c r="BG183" s="782"/>
      <c r="BH183" s="879"/>
      <c r="BI183" s="900"/>
      <c r="BJ183" s="901"/>
      <c r="BK183" s="902"/>
      <c r="BL183" s="902"/>
      <c r="BM183" s="915"/>
      <c r="BN183" s="901"/>
      <c r="BO183" s="901"/>
      <c r="BP183" s="901"/>
      <c r="BQ183" s="782"/>
      <c r="BR183" s="879"/>
      <c r="BS183" s="900"/>
      <c r="BT183" s="901"/>
      <c r="BU183" s="902"/>
      <c r="BV183" s="902"/>
      <c r="BW183" s="915"/>
      <c r="BX183" s="901"/>
      <c r="BY183" s="901"/>
      <c r="BZ183" s="901"/>
      <c r="CA183" s="782"/>
      <c r="CB183" s="879"/>
      <c r="CC183" s="900"/>
      <c r="CD183" s="901"/>
      <c r="CE183" s="902"/>
      <c r="CF183" s="902"/>
      <c r="CG183" s="915"/>
      <c r="CH183" s="901"/>
      <c r="CI183" s="901"/>
      <c r="CJ183" s="901"/>
      <c r="CK183" s="782"/>
      <c r="CL183" s="879"/>
      <c r="CM183" s="900"/>
      <c r="CN183" s="901"/>
      <c r="CO183" s="902"/>
      <c r="CP183" s="902"/>
      <c r="CQ183" s="915"/>
      <c r="CR183" s="901"/>
      <c r="CS183" s="901"/>
      <c r="CT183" s="901"/>
      <c r="CU183" s="782"/>
      <c r="CV183" s="879"/>
      <c r="CW183" s="904"/>
      <c r="CX183" s="904"/>
      <c r="CY183" s="900"/>
      <c r="CZ183" s="916"/>
      <c r="DA183" s="905"/>
      <c r="DB183" s="478"/>
      <c r="DC183" s="306">
        <v>232</v>
      </c>
      <c r="DD183" s="383">
        <f>CZ183-DC183</f>
        <v>-232</v>
      </c>
      <c r="DE183" s="61" t="s">
        <v>229</v>
      </c>
      <c r="DF183" s="203"/>
      <c r="DG183" s="252"/>
    </row>
    <row r="184" spans="2:111" ht="12.75" customHeight="1">
      <c r="B184" s="898"/>
      <c r="C184" s="899"/>
      <c r="D184" s="1188"/>
      <c r="E184" s="1188"/>
      <c r="F184" s="1151"/>
      <c r="G184" s="1152"/>
      <c r="H184" s="1152"/>
      <c r="I184" s="1152"/>
      <c r="J184" s="1152"/>
      <c r="K184" s="1152"/>
      <c r="L184" s="1152"/>
      <c r="M184" s="1152"/>
      <c r="N184" s="1152"/>
      <c r="O184" s="1152"/>
      <c r="P184" s="1152"/>
      <c r="Q184" s="1152"/>
      <c r="R184" s="1153"/>
      <c r="S184" s="886" t="s">
        <v>37</v>
      </c>
      <c r="T184" s="887"/>
      <c r="U184" s="906">
        <f>U183/36</f>
        <v>0</v>
      </c>
      <c r="V184" s="907"/>
      <c r="W184" s="902"/>
      <c r="X184" s="902"/>
      <c r="Y184" s="917"/>
      <c r="Z184" s="901"/>
      <c r="AA184" s="901"/>
      <c r="AB184" s="901"/>
      <c r="AC184" s="782"/>
      <c r="AD184" s="879"/>
      <c r="AE184" s="906"/>
      <c r="AF184" s="907"/>
      <c r="AG184" s="902"/>
      <c r="AH184" s="902"/>
      <c r="AI184" s="917"/>
      <c r="AJ184" s="901"/>
      <c r="AK184" s="901"/>
      <c r="AL184" s="901"/>
      <c r="AM184" s="782"/>
      <c r="AN184" s="879"/>
      <c r="AO184" s="906"/>
      <c r="AP184" s="907"/>
      <c r="AQ184" s="902"/>
      <c r="AR184" s="902"/>
      <c r="AS184" s="917"/>
      <c r="AT184" s="901"/>
      <c r="AU184" s="901"/>
      <c r="AV184" s="901"/>
      <c r="AW184" s="782"/>
      <c r="AX184" s="879"/>
      <c r="AY184" s="906"/>
      <c r="AZ184" s="907"/>
      <c r="BA184" s="902"/>
      <c r="BB184" s="902"/>
      <c r="BC184" s="917"/>
      <c r="BD184" s="901"/>
      <c r="BE184" s="901"/>
      <c r="BF184" s="901"/>
      <c r="BG184" s="782"/>
      <c r="BH184" s="879"/>
      <c r="BI184" s="906"/>
      <c r="BJ184" s="907"/>
      <c r="BK184" s="902"/>
      <c r="BL184" s="902"/>
      <c r="BM184" s="917"/>
      <c r="BN184" s="901"/>
      <c r="BO184" s="901"/>
      <c r="BP184" s="901"/>
      <c r="BQ184" s="782"/>
      <c r="BR184" s="879"/>
      <c r="BS184" s="906"/>
      <c r="BT184" s="907"/>
      <c r="BU184" s="902"/>
      <c r="BV184" s="902"/>
      <c r="BW184" s="917"/>
      <c r="BX184" s="901"/>
      <c r="BY184" s="901"/>
      <c r="BZ184" s="901"/>
      <c r="CA184" s="782"/>
      <c r="CB184" s="879"/>
      <c r="CC184" s="906"/>
      <c r="CD184" s="907"/>
      <c r="CE184" s="902"/>
      <c r="CF184" s="902"/>
      <c r="CG184" s="917"/>
      <c r="CH184" s="901"/>
      <c r="CI184" s="901"/>
      <c r="CJ184" s="901"/>
      <c r="CK184" s="782"/>
      <c r="CL184" s="879"/>
      <c r="CM184" s="906"/>
      <c r="CN184" s="907"/>
      <c r="CO184" s="902"/>
      <c r="CP184" s="902"/>
      <c r="CQ184" s="917"/>
      <c r="CR184" s="901"/>
      <c r="CS184" s="901"/>
      <c r="CT184" s="901"/>
      <c r="CU184" s="782"/>
      <c r="CV184" s="879"/>
      <c r="CW184" s="904"/>
      <c r="CX184" s="904"/>
      <c r="CY184" s="906"/>
      <c r="CZ184" s="907"/>
      <c r="DA184" s="905"/>
      <c r="DB184" s="478"/>
      <c r="DC184" s="306">
        <v>6.4</v>
      </c>
      <c r="DD184" s="383">
        <f>CZ184-DC184</f>
        <v>-6.4</v>
      </c>
      <c r="DE184" s="61" t="s">
        <v>230</v>
      </c>
      <c r="DF184" s="203"/>
      <c r="DG184" s="252"/>
    </row>
    <row r="185" spans="2:111" ht="12.75" customHeight="1">
      <c r="B185" s="898"/>
      <c r="C185" s="899"/>
      <c r="D185" s="1188"/>
      <c r="E185" s="1188"/>
      <c r="F185" s="1157" t="s">
        <v>235</v>
      </c>
      <c r="G185" s="1158"/>
      <c r="H185" s="1158"/>
      <c r="I185" s="1158"/>
      <c r="J185" s="1158"/>
      <c r="K185" s="1158"/>
      <c r="L185" s="1158"/>
      <c r="M185" s="1158"/>
      <c r="N185" s="1158"/>
      <c r="O185" s="1158"/>
      <c r="P185" s="1158"/>
      <c r="Q185" s="1158"/>
      <c r="R185" s="1159"/>
      <c r="S185" s="886" t="s">
        <v>193</v>
      </c>
      <c r="T185" s="887"/>
      <c r="U185" s="906"/>
      <c r="V185" s="907"/>
      <c r="W185" s="902"/>
      <c r="X185" s="902"/>
      <c r="Y185" s="909"/>
      <c r="Z185" s="901"/>
      <c r="AA185" s="901"/>
      <c r="AB185" s="901"/>
      <c r="AC185" s="782"/>
      <c r="AD185" s="879"/>
      <c r="AE185" s="906"/>
      <c r="AF185" s="907"/>
      <c r="AG185" s="902"/>
      <c r="AH185" s="902"/>
      <c r="AI185" s="909"/>
      <c r="AJ185" s="901"/>
      <c r="AK185" s="901"/>
      <c r="AL185" s="901"/>
      <c r="AM185" s="782"/>
      <c r="AN185" s="879"/>
      <c r="AO185" s="906"/>
      <c r="AP185" s="907"/>
      <c r="AQ185" s="902"/>
      <c r="AR185" s="902"/>
      <c r="AS185" s="909"/>
      <c r="AT185" s="901"/>
      <c r="AU185" s="901"/>
      <c r="AV185" s="901"/>
      <c r="AW185" s="782"/>
      <c r="AX185" s="879"/>
      <c r="AY185" s="906"/>
      <c r="AZ185" s="907"/>
      <c r="BA185" s="902"/>
      <c r="BB185" s="902"/>
      <c r="BC185" s="909"/>
      <c r="BD185" s="901"/>
      <c r="BE185" s="901"/>
      <c r="BF185" s="901"/>
      <c r="BG185" s="782"/>
      <c r="BH185" s="879"/>
      <c r="BI185" s="906"/>
      <c r="BJ185" s="907"/>
      <c r="BK185" s="902"/>
      <c r="BL185" s="902"/>
      <c r="BM185" s="909"/>
      <c r="BN185" s="901"/>
      <c r="BO185" s="901"/>
      <c r="BP185" s="901"/>
      <c r="BQ185" s="782"/>
      <c r="BR185" s="879"/>
      <c r="BS185" s="906"/>
      <c r="BT185" s="907"/>
      <c r="BU185" s="902"/>
      <c r="BV185" s="902"/>
      <c r="BW185" s="909"/>
      <c r="BX185" s="901"/>
      <c r="BY185" s="901"/>
      <c r="BZ185" s="901"/>
      <c r="CA185" s="782"/>
      <c r="CB185" s="879"/>
      <c r="CC185" s="906"/>
      <c r="CD185" s="907"/>
      <c r="CE185" s="902"/>
      <c r="CF185" s="902"/>
      <c r="CG185" s="909"/>
      <c r="CH185" s="901"/>
      <c r="CI185" s="901"/>
      <c r="CJ185" s="901"/>
      <c r="CK185" s="782"/>
      <c r="CL185" s="879"/>
      <c r="CM185" s="906"/>
      <c r="CN185" s="907"/>
      <c r="CO185" s="902"/>
      <c r="CP185" s="902"/>
      <c r="CQ185" s="909"/>
      <c r="CR185" s="901"/>
      <c r="CS185" s="901"/>
      <c r="CT185" s="901"/>
      <c r="CU185" s="782"/>
      <c r="CV185" s="879"/>
      <c r="CW185" s="904">
        <f>CW169</f>
        <v>144</v>
      </c>
      <c r="CX185" s="904"/>
      <c r="CY185" s="906"/>
      <c r="CZ185" s="779">
        <f aca="true" t="shared" si="115" ref="CZ185:CZ192">SUM(U185:CX185)</f>
        <v>144</v>
      </c>
      <c r="DA185" s="905"/>
      <c r="DB185" s="478"/>
      <c r="DC185" s="306">
        <v>144</v>
      </c>
      <c r="DD185" s="385">
        <f>CZ185-DC185</f>
        <v>0</v>
      </c>
      <c r="DE185" s="61" t="s">
        <v>236</v>
      </c>
      <c r="DF185" s="203"/>
      <c r="DG185" s="252"/>
    </row>
    <row r="186" spans="2:111" ht="12.75" customHeight="1">
      <c r="B186" s="918" t="s">
        <v>90</v>
      </c>
      <c r="C186" s="919" t="s">
        <v>206</v>
      </c>
      <c r="D186" s="1188"/>
      <c r="E186" s="1188"/>
      <c r="F186" s="1143" t="s">
        <v>194</v>
      </c>
      <c r="G186" s="1144"/>
      <c r="H186" s="1144"/>
      <c r="I186" s="1144"/>
      <c r="J186" s="1144"/>
      <c r="K186" s="1144"/>
      <c r="L186" s="1144"/>
      <c r="M186" s="1144"/>
      <c r="N186" s="1144"/>
      <c r="O186" s="1144"/>
      <c r="P186" s="1144"/>
      <c r="Q186" s="1144"/>
      <c r="R186" s="1144"/>
      <c r="S186" s="1144"/>
      <c r="T186" s="1144"/>
      <c r="U186" s="900"/>
      <c r="V186" s="901"/>
      <c r="W186" s="902"/>
      <c r="X186" s="902"/>
      <c r="Y186" s="901"/>
      <c r="Z186" s="901"/>
      <c r="AA186" s="901"/>
      <c r="AB186" s="901"/>
      <c r="AC186" s="782"/>
      <c r="AD186" s="879"/>
      <c r="AE186" s="900"/>
      <c r="AF186" s="901"/>
      <c r="AG186" s="901"/>
      <c r="AH186" s="901"/>
      <c r="AI186" s="901"/>
      <c r="AJ186" s="901"/>
      <c r="AK186" s="901"/>
      <c r="AL186" s="901"/>
      <c r="AM186" s="782"/>
      <c r="AN186" s="879"/>
      <c r="AO186" s="900"/>
      <c r="AP186" s="901"/>
      <c r="AQ186" s="902"/>
      <c r="AR186" s="902"/>
      <c r="AS186" s="901"/>
      <c r="AT186" s="901"/>
      <c r="AU186" s="901"/>
      <c r="AV186" s="901"/>
      <c r="AW186" s="782"/>
      <c r="AX186" s="879"/>
      <c r="AY186" s="900"/>
      <c r="AZ186" s="901"/>
      <c r="BA186" s="901"/>
      <c r="BB186" s="901"/>
      <c r="BC186" s="901"/>
      <c r="BD186" s="901"/>
      <c r="BE186" s="901"/>
      <c r="BF186" s="901"/>
      <c r="BG186" s="782"/>
      <c r="BH186" s="879"/>
      <c r="BI186" s="900"/>
      <c r="BJ186" s="901"/>
      <c r="BK186" s="902"/>
      <c r="BL186" s="902"/>
      <c r="BM186" s="901"/>
      <c r="BN186" s="901"/>
      <c r="BO186" s="901"/>
      <c r="BP186" s="901"/>
      <c r="BQ186" s="782"/>
      <c r="BR186" s="879"/>
      <c r="BS186" s="900"/>
      <c r="BT186" s="901"/>
      <c r="BU186" s="901"/>
      <c r="BV186" s="901"/>
      <c r="BW186" s="901"/>
      <c r="BX186" s="901"/>
      <c r="BY186" s="901"/>
      <c r="BZ186" s="901"/>
      <c r="CA186" s="782"/>
      <c r="CB186" s="879"/>
      <c r="CC186" s="900"/>
      <c r="CD186" s="901"/>
      <c r="CE186" s="901"/>
      <c r="CF186" s="901"/>
      <c r="CG186" s="901"/>
      <c r="CH186" s="901"/>
      <c r="CI186" s="901"/>
      <c r="CJ186" s="901"/>
      <c r="CK186" s="782"/>
      <c r="CL186" s="879"/>
      <c r="CM186" s="900"/>
      <c r="CN186" s="901"/>
      <c r="CO186" s="901"/>
      <c r="CP186" s="901"/>
      <c r="CQ186" s="901"/>
      <c r="CR186" s="901"/>
      <c r="CS186" s="901"/>
      <c r="CT186" s="901"/>
      <c r="CU186" s="782"/>
      <c r="CV186" s="879"/>
      <c r="CW186" s="904"/>
      <c r="CX186" s="904">
        <f>CX171</f>
        <v>216</v>
      </c>
      <c r="CY186" s="920"/>
      <c r="CZ186" s="779">
        <f t="shared" si="115"/>
        <v>216</v>
      </c>
      <c r="DA186" s="905"/>
      <c r="DB186" s="479"/>
      <c r="DC186" s="356">
        <v>216</v>
      </c>
      <c r="DD186" s="384">
        <f>CZ186-DC186</f>
        <v>0</v>
      </c>
      <c r="DE186" s="262" t="s">
        <v>198</v>
      </c>
      <c r="DG186" s="232"/>
    </row>
    <row r="187" spans="2:112" ht="12.75" customHeight="1">
      <c r="B187" s="918"/>
      <c r="C187" s="899"/>
      <c r="D187" s="1188"/>
      <c r="E187" s="1188"/>
      <c r="F187" s="1145" t="s">
        <v>157</v>
      </c>
      <c r="G187" s="1146"/>
      <c r="H187" s="1146"/>
      <c r="I187" s="1146"/>
      <c r="J187" s="1146"/>
      <c r="K187" s="1146"/>
      <c r="L187" s="1146"/>
      <c r="M187" s="1146"/>
      <c r="N187" s="1146"/>
      <c r="O187" s="1146"/>
      <c r="P187" s="1146"/>
      <c r="Q187" s="1146"/>
      <c r="R187" s="1146"/>
      <c r="S187" s="1146"/>
      <c r="T187" s="1146"/>
      <c r="U187" s="900">
        <v>0</v>
      </c>
      <c r="V187" s="902"/>
      <c r="W187" s="902"/>
      <c r="X187" s="902"/>
      <c r="Y187" s="901"/>
      <c r="Z187" s="901"/>
      <c r="AA187" s="901"/>
      <c r="AB187" s="901"/>
      <c r="AC187" s="782"/>
      <c r="AD187" s="879"/>
      <c r="AE187" s="900">
        <v>4</v>
      </c>
      <c r="AF187" s="901"/>
      <c r="AG187" s="901"/>
      <c r="AH187" s="901"/>
      <c r="AI187" s="901"/>
      <c r="AJ187" s="901"/>
      <c r="AK187" s="901"/>
      <c r="AL187" s="901"/>
      <c r="AM187" s="782"/>
      <c r="AN187" s="879"/>
      <c r="AO187" s="900">
        <v>1</v>
      </c>
      <c r="AP187" s="902"/>
      <c r="AQ187" s="902"/>
      <c r="AR187" s="902"/>
      <c r="AS187" s="901"/>
      <c r="AT187" s="901"/>
      <c r="AU187" s="901"/>
      <c r="AV187" s="901"/>
      <c r="AW187" s="782"/>
      <c r="AX187" s="879"/>
      <c r="AY187" s="900">
        <v>4</v>
      </c>
      <c r="AZ187" s="901"/>
      <c r="BA187" s="901"/>
      <c r="BB187" s="901"/>
      <c r="BC187" s="901"/>
      <c r="BD187" s="901"/>
      <c r="BE187" s="901"/>
      <c r="BF187" s="901"/>
      <c r="BG187" s="782"/>
      <c r="BH187" s="879"/>
      <c r="BI187" s="900">
        <v>3</v>
      </c>
      <c r="BJ187" s="902"/>
      <c r="BK187" s="902"/>
      <c r="BL187" s="902"/>
      <c r="BM187" s="901"/>
      <c r="BN187" s="901"/>
      <c r="BO187" s="901"/>
      <c r="BP187" s="901"/>
      <c r="BQ187" s="782"/>
      <c r="BR187" s="879"/>
      <c r="BS187" s="900">
        <v>3</v>
      </c>
      <c r="BT187" s="901"/>
      <c r="BU187" s="901"/>
      <c r="BV187" s="901"/>
      <c r="BW187" s="901"/>
      <c r="BX187" s="901"/>
      <c r="BY187" s="901"/>
      <c r="BZ187" s="901"/>
      <c r="CA187" s="782"/>
      <c r="CB187" s="879"/>
      <c r="CC187" s="900">
        <v>4</v>
      </c>
      <c r="CD187" s="901"/>
      <c r="CE187" s="901"/>
      <c r="CF187" s="901"/>
      <c r="CG187" s="901"/>
      <c r="CH187" s="901"/>
      <c r="CI187" s="901"/>
      <c r="CJ187" s="901"/>
      <c r="CK187" s="782"/>
      <c r="CL187" s="879"/>
      <c r="CM187" s="900">
        <v>3</v>
      </c>
      <c r="CN187" s="901"/>
      <c r="CO187" s="901"/>
      <c r="CP187" s="901"/>
      <c r="CQ187" s="901"/>
      <c r="CR187" s="901"/>
      <c r="CS187" s="901"/>
      <c r="CT187" s="901"/>
      <c r="CU187" s="782"/>
      <c r="CV187" s="879"/>
      <c r="CW187" s="904"/>
      <c r="CX187" s="904"/>
      <c r="CY187" s="921"/>
      <c r="CZ187" s="922">
        <f>SUM(U187:CX187)</f>
        <v>22</v>
      </c>
      <c r="DA187" s="905"/>
      <c r="DB187" s="479"/>
      <c r="DC187" s="58"/>
      <c r="DD187" s="385">
        <f>CZ187-D173</f>
        <v>0</v>
      </c>
      <c r="DE187" s="404" t="s">
        <v>199</v>
      </c>
      <c r="DF187" s="158"/>
      <c r="DG187" s="405"/>
      <c r="DH187" s="158"/>
    </row>
    <row r="188" spans="2:112" ht="12.75" customHeight="1">
      <c r="B188" s="918" t="s">
        <v>285</v>
      </c>
      <c r="C188" s="899"/>
      <c r="D188" s="1188"/>
      <c r="E188" s="1188"/>
      <c r="F188" s="1145" t="s">
        <v>166</v>
      </c>
      <c r="G188" s="1146"/>
      <c r="H188" s="1146"/>
      <c r="I188" s="1146"/>
      <c r="J188" s="1146"/>
      <c r="K188" s="1146"/>
      <c r="L188" s="1146"/>
      <c r="M188" s="1146"/>
      <c r="N188" s="1146"/>
      <c r="O188" s="1146"/>
      <c r="P188" s="1146"/>
      <c r="Q188" s="1146"/>
      <c r="R188" s="1146"/>
      <c r="S188" s="1146"/>
      <c r="T188" s="1146"/>
      <c r="U188" s="900">
        <v>0</v>
      </c>
      <c r="V188" s="902"/>
      <c r="W188" s="902"/>
      <c r="X188" s="902"/>
      <c r="Y188" s="901"/>
      <c r="Z188" s="901"/>
      <c r="AA188" s="901"/>
      <c r="AB188" s="901"/>
      <c r="AC188" s="782"/>
      <c r="AD188" s="879"/>
      <c r="AE188" s="900">
        <v>9</v>
      </c>
      <c r="AF188" s="901"/>
      <c r="AG188" s="901"/>
      <c r="AH188" s="901"/>
      <c r="AI188" s="901"/>
      <c r="AJ188" s="901"/>
      <c r="AK188" s="901"/>
      <c r="AL188" s="901"/>
      <c r="AM188" s="782"/>
      <c r="AN188" s="879"/>
      <c r="AO188" s="900">
        <v>4</v>
      </c>
      <c r="AP188" s="902"/>
      <c r="AQ188" s="902"/>
      <c r="AR188" s="902"/>
      <c r="AS188" s="901"/>
      <c r="AT188" s="901"/>
      <c r="AU188" s="901"/>
      <c r="AV188" s="901"/>
      <c r="AW188" s="782"/>
      <c r="AX188" s="879"/>
      <c r="AY188" s="900">
        <v>5</v>
      </c>
      <c r="AZ188" s="901"/>
      <c r="BA188" s="901"/>
      <c r="BB188" s="901"/>
      <c r="BC188" s="901"/>
      <c r="BD188" s="901"/>
      <c r="BE188" s="901"/>
      <c r="BF188" s="901"/>
      <c r="BG188" s="782"/>
      <c r="BH188" s="879"/>
      <c r="BI188" s="900">
        <v>4</v>
      </c>
      <c r="BJ188" s="902"/>
      <c r="BK188" s="902"/>
      <c r="BL188" s="902"/>
      <c r="BM188" s="901"/>
      <c r="BN188" s="901"/>
      <c r="BO188" s="901"/>
      <c r="BP188" s="901"/>
      <c r="BQ188" s="782"/>
      <c r="BR188" s="879"/>
      <c r="BS188" s="900">
        <v>6</v>
      </c>
      <c r="BT188" s="901"/>
      <c r="BU188" s="901"/>
      <c r="BV188" s="901"/>
      <c r="BW188" s="901"/>
      <c r="BX188" s="901"/>
      <c r="BY188" s="901"/>
      <c r="BZ188" s="901"/>
      <c r="CA188" s="782"/>
      <c r="CB188" s="879"/>
      <c r="CC188" s="900">
        <v>3</v>
      </c>
      <c r="CD188" s="901"/>
      <c r="CE188" s="901"/>
      <c r="CF188" s="901"/>
      <c r="CG188" s="901"/>
      <c r="CH188" s="901"/>
      <c r="CI188" s="901"/>
      <c r="CJ188" s="901"/>
      <c r="CK188" s="782"/>
      <c r="CL188" s="879"/>
      <c r="CM188" s="900">
        <v>8</v>
      </c>
      <c r="CN188" s="901"/>
      <c r="CO188" s="901"/>
      <c r="CP188" s="901"/>
      <c r="CQ188" s="901"/>
      <c r="CR188" s="901"/>
      <c r="CS188" s="901"/>
      <c r="CT188" s="901"/>
      <c r="CU188" s="782"/>
      <c r="CV188" s="879"/>
      <c r="CW188" s="904"/>
      <c r="CX188" s="904"/>
      <c r="CY188" s="921"/>
      <c r="CZ188" s="922">
        <f t="shared" si="115"/>
        <v>39</v>
      </c>
      <c r="DA188" s="905"/>
      <c r="DB188" s="479"/>
      <c r="DC188" s="58"/>
      <c r="DD188" s="385">
        <f>CZ188-E173</f>
        <v>0</v>
      </c>
      <c r="DE188" s="406"/>
      <c r="DF188" s="158"/>
      <c r="DG188" s="405"/>
      <c r="DH188" s="158"/>
    </row>
    <row r="189" spans="2:112" ht="12.75" customHeight="1">
      <c r="B189" s="918" t="s">
        <v>297</v>
      </c>
      <c r="C189" s="899"/>
      <c r="D189" s="1188"/>
      <c r="E189" s="1188"/>
      <c r="F189" s="1145" t="s">
        <v>152</v>
      </c>
      <c r="G189" s="1146"/>
      <c r="H189" s="1146"/>
      <c r="I189" s="1146"/>
      <c r="J189" s="1146"/>
      <c r="K189" s="1146"/>
      <c r="L189" s="1146"/>
      <c r="M189" s="1146"/>
      <c r="N189" s="1146"/>
      <c r="O189" s="1146"/>
      <c r="P189" s="1146"/>
      <c r="Q189" s="1146"/>
      <c r="R189" s="1146"/>
      <c r="S189" s="1146"/>
      <c r="T189" s="1146"/>
      <c r="U189" s="900">
        <v>1</v>
      </c>
      <c r="V189" s="902"/>
      <c r="W189" s="902"/>
      <c r="X189" s="902"/>
      <c r="Y189" s="901"/>
      <c r="Z189" s="901"/>
      <c r="AA189" s="901"/>
      <c r="AB189" s="901"/>
      <c r="AC189" s="782"/>
      <c r="AD189" s="879"/>
      <c r="AE189" s="900">
        <v>0</v>
      </c>
      <c r="AF189" s="901"/>
      <c r="AG189" s="901"/>
      <c r="AH189" s="901"/>
      <c r="AI189" s="901"/>
      <c r="AJ189" s="901"/>
      <c r="AK189" s="901"/>
      <c r="AL189" s="901"/>
      <c r="AM189" s="782"/>
      <c r="AN189" s="879"/>
      <c r="AO189" s="900">
        <v>1</v>
      </c>
      <c r="AP189" s="902"/>
      <c r="AQ189" s="902"/>
      <c r="AR189" s="902"/>
      <c r="AS189" s="901"/>
      <c r="AT189" s="901"/>
      <c r="AU189" s="901"/>
      <c r="AV189" s="901"/>
      <c r="AW189" s="782"/>
      <c r="AX189" s="879"/>
      <c r="AY189" s="900">
        <v>1</v>
      </c>
      <c r="AZ189" s="901"/>
      <c r="BA189" s="901"/>
      <c r="BB189" s="901"/>
      <c r="BC189" s="901"/>
      <c r="BD189" s="901"/>
      <c r="BE189" s="901"/>
      <c r="BF189" s="901"/>
      <c r="BG189" s="782"/>
      <c r="BH189" s="879"/>
      <c r="BI189" s="900">
        <v>1</v>
      </c>
      <c r="BJ189" s="902"/>
      <c r="BK189" s="902"/>
      <c r="BL189" s="902"/>
      <c r="BM189" s="901"/>
      <c r="BN189" s="901"/>
      <c r="BO189" s="901"/>
      <c r="BP189" s="901"/>
      <c r="BQ189" s="782"/>
      <c r="BR189" s="879"/>
      <c r="BS189" s="900">
        <v>1</v>
      </c>
      <c r="BT189" s="901"/>
      <c r="BU189" s="901"/>
      <c r="BV189" s="901"/>
      <c r="BW189" s="901"/>
      <c r="BX189" s="901"/>
      <c r="BY189" s="901"/>
      <c r="BZ189" s="901"/>
      <c r="CA189" s="782"/>
      <c r="CB189" s="879"/>
      <c r="CC189" s="900">
        <v>1</v>
      </c>
      <c r="CD189" s="901"/>
      <c r="CE189" s="901"/>
      <c r="CF189" s="901"/>
      <c r="CG189" s="901"/>
      <c r="CH189" s="901"/>
      <c r="CI189" s="901"/>
      <c r="CJ189" s="901"/>
      <c r="CK189" s="782"/>
      <c r="CL189" s="879"/>
      <c r="CM189" s="900">
        <v>0</v>
      </c>
      <c r="CN189" s="901"/>
      <c r="CO189" s="901"/>
      <c r="CP189" s="901"/>
      <c r="CQ189" s="901"/>
      <c r="CR189" s="901"/>
      <c r="CS189" s="901"/>
      <c r="CT189" s="901"/>
      <c r="CU189" s="782"/>
      <c r="CV189" s="879"/>
      <c r="CW189" s="904"/>
      <c r="CX189" s="904"/>
      <c r="CY189" s="921"/>
      <c r="CZ189" s="922">
        <f>SUM(U189:CX189)</f>
        <v>6</v>
      </c>
      <c r="DA189" s="905"/>
      <c r="DB189" s="479"/>
      <c r="DC189" s="58"/>
      <c r="DD189" s="385">
        <f>CZ189-F173</f>
        <v>0</v>
      </c>
      <c r="DE189" s="406"/>
      <c r="DF189" s="158"/>
      <c r="DG189" s="407"/>
      <c r="DH189" s="158"/>
    </row>
    <row r="190" spans="2:112" ht="12.75" customHeight="1">
      <c r="B190" s="918" t="s">
        <v>298</v>
      </c>
      <c r="C190" s="899"/>
      <c r="D190" s="1188"/>
      <c r="E190" s="1188"/>
      <c r="F190" s="1145" t="s">
        <v>357</v>
      </c>
      <c r="G190" s="1166"/>
      <c r="H190" s="1166"/>
      <c r="I190" s="1166"/>
      <c r="J190" s="1166"/>
      <c r="K190" s="1166"/>
      <c r="L190" s="1166"/>
      <c r="M190" s="1166"/>
      <c r="N190" s="1166"/>
      <c r="O190" s="1166"/>
      <c r="P190" s="1166"/>
      <c r="Q190" s="1166"/>
      <c r="R190" s="1166"/>
      <c r="S190" s="1166"/>
      <c r="T190" s="1166"/>
      <c r="U190" s="900">
        <v>0</v>
      </c>
      <c r="V190" s="902"/>
      <c r="W190" s="902"/>
      <c r="X190" s="902"/>
      <c r="Y190" s="901"/>
      <c r="Z190" s="901"/>
      <c r="AA190" s="901"/>
      <c r="AB190" s="901"/>
      <c r="AC190" s="782"/>
      <c r="AD190" s="879"/>
      <c r="AE190" s="900">
        <v>0</v>
      </c>
      <c r="AF190" s="901"/>
      <c r="AG190" s="901"/>
      <c r="AH190" s="901"/>
      <c r="AI190" s="901"/>
      <c r="AJ190" s="901"/>
      <c r="AK190" s="901"/>
      <c r="AL190" s="901"/>
      <c r="AM190" s="782"/>
      <c r="AN190" s="879"/>
      <c r="AO190" s="900">
        <v>0</v>
      </c>
      <c r="AP190" s="902"/>
      <c r="AQ190" s="902"/>
      <c r="AR190" s="902"/>
      <c r="AS190" s="901"/>
      <c r="AT190" s="901"/>
      <c r="AU190" s="901"/>
      <c r="AV190" s="901"/>
      <c r="AW190" s="782"/>
      <c r="AX190" s="879"/>
      <c r="AY190" s="900">
        <v>0</v>
      </c>
      <c r="AZ190" s="901"/>
      <c r="BA190" s="901"/>
      <c r="BB190" s="901"/>
      <c r="BC190" s="901"/>
      <c r="BD190" s="901"/>
      <c r="BE190" s="901"/>
      <c r="BF190" s="901"/>
      <c r="BG190" s="782"/>
      <c r="BH190" s="879"/>
      <c r="BI190" s="900">
        <v>0</v>
      </c>
      <c r="BJ190" s="902"/>
      <c r="BK190" s="902"/>
      <c r="BL190" s="902"/>
      <c r="BM190" s="901"/>
      <c r="BN190" s="901"/>
      <c r="BO190" s="901"/>
      <c r="BP190" s="901"/>
      <c r="BQ190" s="782"/>
      <c r="BR190" s="879"/>
      <c r="BS190" s="900">
        <v>1</v>
      </c>
      <c r="BT190" s="901"/>
      <c r="BU190" s="901"/>
      <c r="BV190" s="901"/>
      <c r="BW190" s="901"/>
      <c r="BX190" s="901"/>
      <c r="BY190" s="901"/>
      <c r="BZ190" s="901"/>
      <c r="CA190" s="782"/>
      <c r="CB190" s="879"/>
      <c r="CC190" s="900">
        <v>1</v>
      </c>
      <c r="CD190" s="901"/>
      <c r="CE190" s="901"/>
      <c r="CF190" s="901"/>
      <c r="CG190" s="901"/>
      <c r="CH190" s="901"/>
      <c r="CI190" s="901"/>
      <c r="CJ190" s="901"/>
      <c r="CK190" s="782"/>
      <c r="CL190" s="879"/>
      <c r="CM190" s="900">
        <v>1</v>
      </c>
      <c r="CN190" s="901"/>
      <c r="CO190" s="901"/>
      <c r="CP190" s="901"/>
      <c r="CQ190" s="901"/>
      <c r="CR190" s="901"/>
      <c r="CS190" s="901"/>
      <c r="CT190" s="901"/>
      <c r="CU190" s="782"/>
      <c r="CV190" s="879"/>
      <c r="CW190" s="904"/>
      <c r="CX190" s="904"/>
      <c r="CY190" s="921"/>
      <c r="CZ190" s="922">
        <f>SUM(U190:CX190)</f>
        <v>3</v>
      </c>
      <c r="DA190" s="905"/>
      <c r="DB190" s="479"/>
      <c r="DC190" s="58"/>
      <c r="DD190" s="385">
        <f>CZ190-G173</f>
        <v>0</v>
      </c>
      <c r="DE190" s="406"/>
      <c r="DF190" s="158"/>
      <c r="DG190" s="407"/>
      <c r="DH190" s="158"/>
    </row>
    <row r="191" spans="2:111" ht="12.75">
      <c r="B191" s="918"/>
      <c r="C191" s="923"/>
      <c r="D191" s="1188"/>
      <c r="E191" s="1188"/>
      <c r="F191" s="1147" t="s">
        <v>267</v>
      </c>
      <c r="G191" s="1146"/>
      <c r="H191" s="1146"/>
      <c r="I191" s="1146"/>
      <c r="J191" s="1146"/>
      <c r="K191" s="1146"/>
      <c r="L191" s="1146"/>
      <c r="M191" s="1146"/>
      <c r="N191" s="1146"/>
      <c r="O191" s="1146"/>
      <c r="P191" s="1146"/>
      <c r="Q191" s="1146"/>
      <c r="R191" s="1146"/>
      <c r="S191" s="1146"/>
      <c r="T191" s="1146"/>
      <c r="U191" s="900">
        <v>0</v>
      </c>
      <c r="V191" s="924"/>
      <c r="W191" s="924"/>
      <c r="X191" s="924"/>
      <c r="Y191" s="901"/>
      <c r="Z191" s="901"/>
      <c r="AA191" s="901"/>
      <c r="AB191" s="901"/>
      <c r="AC191" s="782"/>
      <c r="AD191" s="879"/>
      <c r="AE191" s="900">
        <v>8</v>
      </c>
      <c r="AF191" s="901"/>
      <c r="AG191" s="901"/>
      <c r="AH191" s="901"/>
      <c r="AI191" s="901"/>
      <c r="AJ191" s="901"/>
      <c r="AK191" s="901"/>
      <c r="AL191" s="901"/>
      <c r="AM191" s="782"/>
      <c r="AN191" s="879"/>
      <c r="AO191" s="900">
        <v>4</v>
      </c>
      <c r="AP191" s="924"/>
      <c r="AQ191" s="924"/>
      <c r="AR191" s="924"/>
      <c r="AS191" s="901"/>
      <c r="AT191" s="901"/>
      <c r="AU191" s="901"/>
      <c r="AV191" s="901"/>
      <c r="AW191" s="782"/>
      <c r="AX191" s="879"/>
      <c r="AY191" s="900">
        <v>5</v>
      </c>
      <c r="AZ191" s="901"/>
      <c r="BA191" s="901"/>
      <c r="BB191" s="901"/>
      <c r="BC191" s="901"/>
      <c r="BD191" s="901"/>
      <c r="BE191" s="901"/>
      <c r="BF191" s="901"/>
      <c r="BG191" s="782"/>
      <c r="BH191" s="879"/>
      <c r="BI191" s="900">
        <v>4</v>
      </c>
      <c r="BJ191" s="924"/>
      <c r="BK191" s="924"/>
      <c r="BL191" s="924"/>
      <c r="BM191" s="901"/>
      <c r="BN191" s="901"/>
      <c r="BO191" s="901"/>
      <c r="BP191" s="901"/>
      <c r="BQ191" s="782"/>
      <c r="BR191" s="879"/>
      <c r="BS191" s="900">
        <v>6</v>
      </c>
      <c r="BT191" s="901"/>
      <c r="BU191" s="901"/>
      <c r="BV191" s="901"/>
      <c r="BW191" s="901"/>
      <c r="BX191" s="901"/>
      <c r="BY191" s="901"/>
      <c r="BZ191" s="901"/>
      <c r="CA191" s="782"/>
      <c r="CB191" s="879"/>
      <c r="CC191" s="900">
        <v>3</v>
      </c>
      <c r="CD191" s="901"/>
      <c r="CE191" s="901"/>
      <c r="CF191" s="901"/>
      <c r="CG191" s="901"/>
      <c r="CH191" s="901"/>
      <c r="CI191" s="901"/>
      <c r="CJ191" s="901"/>
      <c r="CK191" s="782"/>
      <c r="CL191" s="879"/>
      <c r="CM191" s="900">
        <v>7</v>
      </c>
      <c r="CN191" s="901"/>
      <c r="CO191" s="901"/>
      <c r="CP191" s="901"/>
      <c r="CQ191" s="901"/>
      <c r="CR191" s="901"/>
      <c r="CS191" s="901"/>
      <c r="CT191" s="901"/>
      <c r="CU191" s="782"/>
      <c r="CV191" s="879"/>
      <c r="CW191" s="904"/>
      <c r="CX191" s="904"/>
      <c r="CY191" s="921"/>
      <c r="CZ191" s="922">
        <f t="shared" si="115"/>
        <v>37</v>
      </c>
      <c r="DA191" s="905"/>
      <c r="DB191" s="479"/>
      <c r="DC191" s="18"/>
      <c r="DD191" s="201"/>
      <c r="DE191" s="19"/>
      <c r="DG191" s="253"/>
    </row>
    <row r="192" spans="2:111" ht="12" customHeight="1" thickBot="1">
      <c r="B192" s="925"/>
      <c r="C192" s="926"/>
      <c r="D192" s="1189"/>
      <c r="E192" s="1189"/>
      <c r="F192" s="1164" t="s">
        <v>268</v>
      </c>
      <c r="G192" s="1165"/>
      <c r="H192" s="1165"/>
      <c r="I192" s="1165"/>
      <c r="J192" s="1165"/>
      <c r="K192" s="1165"/>
      <c r="L192" s="1165"/>
      <c r="M192" s="1165"/>
      <c r="N192" s="1165"/>
      <c r="O192" s="1165"/>
      <c r="P192" s="1165"/>
      <c r="Q192" s="1165"/>
      <c r="R192" s="1165"/>
      <c r="S192" s="1165"/>
      <c r="T192" s="1165"/>
      <c r="U192" s="927">
        <v>0</v>
      </c>
      <c r="V192" s="928"/>
      <c r="W192" s="928"/>
      <c r="X192" s="928"/>
      <c r="Y192" s="929"/>
      <c r="Z192" s="929"/>
      <c r="AA192" s="929"/>
      <c r="AB192" s="929"/>
      <c r="AC192" s="930"/>
      <c r="AD192" s="931"/>
      <c r="AE192" s="927">
        <v>0</v>
      </c>
      <c r="AF192" s="929"/>
      <c r="AG192" s="929"/>
      <c r="AH192" s="929"/>
      <c r="AI192" s="932"/>
      <c r="AJ192" s="932"/>
      <c r="AK192" s="932"/>
      <c r="AL192" s="932"/>
      <c r="AM192" s="933"/>
      <c r="AN192" s="934"/>
      <c r="AO192" s="927">
        <v>0</v>
      </c>
      <c r="AP192" s="928"/>
      <c r="AQ192" s="928"/>
      <c r="AR192" s="928"/>
      <c r="AS192" s="929"/>
      <c r="AT192" s="929"/>
      <c r="AU192" s="929"/>
      <c r="AV192" s="929"/>
      <c r="AW192" s="930"/>
      <c r="AX192" s="931"/>
      <c r="AY192" s="927">
        <v>0</v>
      </c>
      <c r="AZ192" s="929"/>
      <c r="BA192" s="929"/>
      <c r="BB192" s="929"/>
      <c r="BC192" s="932"/>
      <c r="BD192" s="932"/>
      <c r="BE192" s="932"/>
      <c r="BF192" s="932"/>
      <c r="BG192" s="933"/>
      <c r="BH192" s="934"/>
      <c r="BI192" s="927">
        <v>0</v>
      </c>
      <c r="BJ192" s="928"/>
      <c r="BK192" s="928"/>
      <c r="BL192" s="928"/>
      <c r="BM192" s="929"/>
      <c r="BN192" s="929"/>
      <c r="BO192" s="929"/>
      <c r="BP192" s="929"/>
      <c r="BQ192" s="930"/>
      <c r="BR192" s="931"/>
      <c r="BS192" s="927">
        <v>0</v>
      </c>
      <c r="BT192" s="929"/>
      <c r="BU192" s="929"/>
      <c r="BV192" s="929"/>
      <c r="BW192" s="932"/>
      <c r="BX192" s="932"/>
      <c r="BY192" s="932"/>
      <c r="BZ192" s="932"/>
      <c r="CA192" s="933"/>
      <c r="CB192" s="934"/>
      <c r="CC192" s="927">
        <v>0</v>
      </c>
      <c r="CD192" s="932"/>
      <c r="CE192" s="932"/>
      <c r="CF192" s="932"/>
      <c r="CG192" s="932"/>
      <c r="CH192" s="932"/>
      <c r="CI192" s="932"/>
      <c r="CJ192" s="932"/>
      <c r="CK192" s="933"/>
      <c r="CL192" s="934"/>
      <c r="CM192" s="927">
        <v>0</v>
      </c>
      <c r="CN192" s="932"/>
      <c r="CO192" s="932"/>
      <c r="CP192" s="932"/>
      <c r="CQ192" s="932"/>
      <c r="CR192" s="932"/>
      <c r="CS192" s="932"/>
      <c r="CT192" s="932"/>
      <c r="CU192" s="933"/>
      <c r="CV192" s="934"/>
      <c r="CW192" s="935"/>
      <c r="CX192" s="935"/>
      <c r="CY192" s="936"/>
      <c r="CZ192" s="937">
        <f t="shared" si="115"/>
        <v>0</v>
      </c>
      <c r="DA192" s="938"/>
      <c r="DB192" s="479"/>
      <c r="DC192" s="18"/>
      <c r="DD192" s="264"/>
      <c r="DE192" s="19"/>
      <c r="DG192" s="253"/>
    </row>
    <row r="193" spans="2:109" ht="12" customHeight="1">
      <c r="B193" s="939"/>
      <c r="C193" s="940"/>
      <c r="D193" s="941"/>
      <c r="E193" s="941"/>
      <c r="F193" s="942"/>
      <c r="G193" s="943"/>
      <c r="H193" s="943"/>
      <c r="I193" s="943"/>
      <c r="J193" s="943"/>
      <c r="K193" s="943"/>
      <c r="L193" s="943"/>
      <c r="M193" s="943"/>
      <c r="N193" s="943"/>
      <c r="O193" s="943"/>
      <c r="P193" s="943"/>
      <c r="Q193" s="943"/>
      <c r="R193" s="943"/>
      <c r="S193" s="943"/>
      <c r="T193" s="943"/>
      <c r="U193" s="944"/>
      <c r="V193" s="944"/>
      <c r="W193" s="944"/>
      <c r="X193" s="944"/>
      <c r="Y193" s="945"/>
      <c r="Z193" s="945"/>
      <c r="AA193" s="945"/>
      <c r="AB193" s="945"/>
      <c r="AC193" s="945"/>
      <c r="AD193" s="945"/>
      <c r="AE193" s="945"/>
      <c r="AF193" s="945"/>
      <c r="AG193" s="945"/>
      <c r="AH193" s="945"/>
      <c r="AI193" s="946"/>
      <c r="AJ193" s="946"/>
      <c r="AK193" s="946"/>
      <c r="AL193" s="946"/>
      <c r="AM193" s="946"/>
      <c r="AN193" s="946"/>
      <c r="AO193" s="944"/>
      <c r="AP193" s="944"/>
      <c r="AQ193" s="944"/>
      <c r="AR193" s="944"/>
      <c r="AS193" s="945"/>
      <c r="AT193" s="945"/>
      <c r="AU193" s="945"/>
      <c r="AV193" s="945"/>
      <c r="AW193" s="945"/>
      <c r="AX193" s="945"/>
      <c r="AY193" s="945"/>
      <c r="AZ193" s="945"/>
      <c r="BA193" s="945"/>
      <c r="BB193" s="945"/>
      <c r="BC193" s="946"/>
      <c r="BD193" s="946"/>
      <c r="BE193" s="946"/>
      <c r="BF193" s="946"/>
      <c r="BG193" s="946"/>
      <c r="BH193" s="946"/>
      <c r="BI193" s="944"/>
      <c r="BJ193" s="944"/>
      <c r="BK193" s="944"/>
      <c r="BL193" s="944"/>
      <c r="BM193" s="945"/>
      <c r="BN193" s="945"/>
      <c r="BO193" s="945"/>
      <c r="BP193" s="945"/>
      <c r="BQ193" s="945"/>
      <c r="BR193" s="945"/>
      <c r="BS193" s="945"/>
      <c r="BT193" s="945"/>
      <c r="BU193" s="945"/>
      <c r="BV193" s="945"/>
      <c r="BW193" s="946"/>
      <c r="BX193" s="946"/>
      <c r="BY193" s="946"/>
      <c r="BZ193" s="946"/>
      <c r="CA193" s="946"/>
      <c r="CB193" s="946"/>
      <c r="CC193" s="946"/>
      <c r="CD193" s="946"/>
      <c r="CE193" s="946"/>
      <c r="CF193" s="946"/>
      <c r="CG193" s="946"/>
      <c r="CH193" s="946"/>
      <c r="CI193" s="946"/>
      <c r="CJ193" s="946"/>
      <c r="CK193" s="946"/>
      <c r="CL193" s="946"/>
      <c r="CM193" s="946"/>
      <c r="CN193" s="946"/>
      <c r="CO193" s="946"/>
      <c r="CP193" s="946"/>
      <c r="CQ193" s="946"/>
      <c r="CR193" s="946"/>
      <c r="CS193" s="946"/>
      <c r="CT193" s="946"/>
      <c r="CU193" s="946"/>
      <c r="CV193" s="946"/>
      <c r="CW193" s="946"/>
      <c r="CX193" s="946"/>
      <c r="CY193" s="947"/>
      <c r="CZ193" s="948"/>
      <c r="DA193" s="949"/>
      <c r="DB193" s="60" t="s">
        <v>213</v>
      </c>
      <c r="DC193" s="18"/>
      <c r="DD193" s="18"/>
      <c r="DE193" s="19"/>
    </row>
    <row r="194" spans="2:109" ht="12" customHeight="1">
      <c r="B194" s="108"/>
      <c r="C194" s="28"/>
      <c r="D194" s="106"/>
      <c r="E194" s="106"/>
      <c r="F194" s="109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1"/>
      <c r="V194" s="111"/>
      <c r="W194" s="111"/>
      <c r="X194" s="111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3"/>
      <c r="AJ194" s="113"/>
      <c r="AK194" s="113"/>
      <c r="AL194" s="113"/>
      <c r="AM194" s="113"/>
      <c r="AN194" s="113"/>
      <c r="AO194" s="111"/>
      <c r="AP194" s="111"/>
      <c r="AQ194" s="111"/>
      <c r="AR194" s="111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3"/>
      <c r="BD194" s="113"/>
      <c r="BE194" s="113"/>
      <c r="BF194" s="113"/>
      <c r="BG194" s="113"/>
      <c r="BH194" s="113"/>
      <c r="BI194" s="111"/>
      <c r="BJ194" s="111"/>
      <c r="BK194" s="111"/>
      <c r="BL194" s="111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4"/>
      <c r="CH194" s="114"/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3"/>
      <c r="CY194" s="115"/>
      <c r="CZ194" s="226"/>
      <c r="DA194" s="226"/>
      <c r="DB194" s="60"/>
      <c r="DC194" s="18"/>
      <c r="DD194" s="18"/>
      <c r="DE194" s="19"/>
    </row>
    <row r="195" spans="2:109" ht="12" customHeight="1">
      <c r="B195" s="115"/>
      <c r="C195" s="397"/>
      <c r="D195" s="129"/>
      <c r="E195" s="164"/>
      <c r="F195" s="164"/>
      <c r="G195" s="164"/>
      <c r="H195" s="164"/>
      <c r="I195" s="227"/>
      <c r="J195" s="227"/>
      <c r="K195" s="227"/>
      <c r="L195" s="227"/>
      <c r="M195" s="227"/>
      <c r="N195" s="227"/>
      <c r="O195" s="164" t="s">
        <v>189</v>
      </c>
      <c r="P195" s="227"/>
      <c r="Q195" s="227"/>
      <c r="R195" s="227"/>
      <c r="S195" s="227"/>
      <c r="T195" s="227"/>
      <c r="U195" s="386">
        <f>U173-36*U9</f>
        <v>-54</v>
      </c>
      <c r="V195" s="386"/>
      <c r="W195" s="386"/>
      <c r="X195" s="386"/>
      <c r="Y195" s="386"/>
      <c r="Z195" s="386"/>
      <c r="AA195" s="386"/>
      <c r="AB195" s="386"/>
      <c r="AC195" s="386"/>
      <c r="AD195" s="386"/>
      <c r="AE195" s="386">
        <f>AE173-36*AE9</f>
        <v>-258</v>
      </c>
      <c r="AF195" s="386"/>
      <c r="AG195" s="386"/>
      <c r="AH195" s="386"/>
      <c r="AI195" s="386"/>
      <c r="AJ195" s="386"/>
      <c r="AK195" s="386"/>
      <c r="AL195" s="386"/>
      <c r="AM195" s="386"/>
      <c r="AN195" s="386"/>
      <c r="AO195" s="386">
        <f>AO173-36*AO9</f>
        <v>264</v>
      </c>
      <c r="AP195" s="386"/>
      <c r="AQ195" s="386"/>
      <c r="AR195" s="386"/>
      <c r="AS195" s="386"/>
      <c r="AT195" s="386"/>
      <c r="AU195" s="386"/>
      <c r="AV195" s="386"/>
      <c r="AW195" s="386"/>
      <c r="AX195" s="386"/>
      <c r="AY195" s="386">
        <f>AY173-36*AY9</f>
        <v>146</v>
      </c>
      <c r="AZ195" s="386"/>
      <c r="BA195" s="386"/>
      <c r="BB195" s="386"/>
      <c r="BC195" s="386"/>
      <c r="BD195" s="386"/>
      <c r="BE195" s="386"/>
      <c r="BF195" s="386"/>
      <c r="BG195" s="386"/>
      <c r="BH195" s="386"/>
      <c r="BI195" s="386">
        <f>BI173-36*BI9</f>
        <v>44</v>
      </c>
      <c r="BJ195" s="386"/>
      <c r="BK195" s="387"/>
      <c r="BL195" s="387"/>
      <c r="BM195" s="387"/>
      <c r="BN195" s="387"/>
      <c r="BO195" s="387"/>
      <c r="BP195" s="387"/>
      <c r="BQ195" s="387"/>
      <c r="BR195" s="387"/>
      <c r="BS195" s="386">
        <f>BS173-36*BS9</f>
        <v>140</v>
      </c>
      <c r="BT195" s="386"/>
      <c r="BU195" s="387"/>
      <c r="BV195" s="387"/>
      <c r="BW195" s="387"/>
      <c r="BX195" s="387"/>
      <c r="BY195" s="387"/>
      <c r="BZ195" s="387"/>
      <c r="CA195" s="387"/>
      <c r="CB195" s="387"/>
      <c r="CC195" s="386">
        <f>CC173-36*CC9</f>
        <v>108</v>
      </c>
      <c r="CD195" s="386"/>
      <c r="CE195" s="387"/>
      <c r="CF195" s="387"/>
      <c r="CG195" s="387"/>
      <c r="CH195" s="387"/>
      <c r="CI195" s="387"/>
      <c r="CJ195" s="387"/>
      <c r="CK195" s="387"/>
      <c r="CL195" s="387"/>
      <c r="CM195" s="386">
        <f>CM173-36*CM9</f>
        <v>14</v>
      </c>
      <c r="CN195" s="386"/>
      <c r="CO195" s="387"/>
      <c r="CP195" s="387"/>
      <c r="CQ195" s="387"/>
      <c r="CR195" s="387"/>
      <c r="CS195" s="387"/>
      <c r="CT195" s="387"/>
      <c r="CU195" s="387"/>
      <c r="CV195" s="387"/>
      <c r="CW195" s="387"/>
      <c r="CX195" s="387"/>
      <c r="CY195" s="228"/>
      <c r="CZ195" s="228"/>
      <c r="DA195" s="228"/>
      <c r="DB195" s="388">
        <f>SUM(U195:CX195)</f>
        <v>404</v>
      </c>
      <c r="DC195" s="18"/>
      <c r="DD195" s="18"/>
      <c r="DE195" s="19"/>
    </row>
    <row r="196" spans="2:109" ht="12" customHeight="1">
      <c r="B196" s="398"/>
      <c r="C196" s="399"/>
      <c r="D196" s="129"/>
      <c r="E196" s="174"/>
      <c r="F196" s="174"/>
      <c r="G196" s="174"/>
      <c r="H196" s="174"/>
      <c r="I196" s="173"/>
      <c r="J196" s="173"/>
      <c r="K196" s="173"/>
      <c r="L196" s="173"/>
      <c r="M196" s="173"/>
      <c r="N196" s="173"/>
      <c r="O196" s="174" t="s">
        <v>164</v>
      </c>
      <c r="P196" s="173"/>
      <c r="Q196" s="173"/>
      <c r="R196" s="173"/>
      <c r="S196" s="173"/>
      <c r="T196" s="173"/>
      <c r="U196" s="321">
        <f>U177/36</f>
        <v>15.5</v>
      </c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>
        <f>AE177/36</f>
        <v>16.833333333333332</v>
      </c>
      <c r="AF196" s="321"/>
      <c r="AG196" s="321"/>
      <c r="AH196" s="321"/>
      <c r="AI196" s="321"/>
      <c r="AJ196" s="321"/>
      <c r="AK196" s="321"/>
      <c r="AL196" s="321"/>
      <c r="AM196" s="321"/>
      <c r="AN196" s="321"/>
      <c r="AO196" s="321">
        <f>AO177/36</f>
        <v>21.444444444444443</v>
      </c>
      <c r="AP196" s="321"/>
      <c r="AQ196" s="321"/>
      <c r="AR196" s="321"/>
      <c r="AS196" s="321"/>
      <c r="AT196" s="321"/>
      <c r="AU196" s="321"/>
      <c r="AV196" s="321"/>
      <c r="AW196" s="321"/>
      <c r="AX196" s="321"/>
      <c r="AY196" s="321">
        <f>AY177/36</f>
        <v>24</v>
      </c>
      <c r="AZ196" s="321"/>
      <c r="BA196" s="321"/>
      <c r="BB196" s="321"/>
      <c r="BC196" s="321"/>
      <c r="BD196" s="321"/>
      <c r="BE196" s="321"/>
      <c r="BF196" s="321"/>
      <c r="BG196" s="321"/>
      <c r="BH196" s="321"/>
      <c r="BI196" s="321">
        <f>BI177/36</f>
        <v>12.5</v>
      </c>
      <c r="BJ196" s="321"/>
      <c r="BK196" s="322"/>
      <c r="BL196" s="322"/>
      <c r="BM196" s="321"/>
      <c r="BN196" s="322"/>
      <c r="BO196" s="322"/>
      <c r="BP196" s="322"/>
      <c r="BQ196" s="322"/>
      <c r="BR196" s="322"/>
      <c r="BS196" s="321">
        <f>BS177/36</f>
        <v>18.27777777777778</v>
      </c>
      <c r="BT196" s="321"/>
      <c r="BU196" s="322"/>
      <c r="BV196" s="322"/>
      <c r="BW196" s="321"/>
      <c r="BX196" s="322"/>
      <c r="BY196" s="322"/>
      <c r="BZ196" s="322"/>
      <c r="CA196" s="322"/>
      <c r="CB196" s="322"/>
      <c r="CC196" s="321">
        <f>CC177/36</f>
        <v>14.333333333333334</v>
      </c>
      <c r="CD196" s="321"/>
      <c r="CE196" s="322"/>
      <c r="CF196" s="322"/>
      <c r="CG196" s="321"/>
      <c r="CH196" s="322"/>
      <c r="CI196" s="322"/>
      <c r="CJ196" s="322"/>
      <c r="CK196" s="322"/>
      <c r="CL196" s="322"/>
      <c r="CM196" s="321">
        <f>CM177/36</f>
        <v>6.333333333333333</v>
      </c>
      <c r="CN196" s="321"/>
      <c r="CO196" s="322"/>
      <c r="CP196" s="322"/>
      <c r="CQ196" s="321"/>
      <c r="CR196" s="322"/>
      <c r="CS196" s="322"/>
      <c r="CT196" s="322"/>
      <c r="CU196" s="322"/>
      <c r="CV196" s="322"/>
      <c r="CW196" s="322"/>
      <c r="CX196" s="322"/>
      <c r="CY196" s="231"/>
      <c r="CZ196" s="231"/>
      <c r="DA196" s="231"/>
      <c r="DB196" s="153">
        <f>SUM(U196:CX196)</f>
        <v>129.2222222222222</v>
      </c>
      <c r="DC196" s="18"/>
      <c r="DD196" s="18"/>
      <c r="DE196" s="19"/>
    </row>
    <row r="197" spans="2:109" ht="12" customHeight="1">
      <c r="B197" s="127"/>
      <c r="C197" s="128"/>
      <c r="D197" s="129"/>
      <c r="E197" s="169"/>
      <c r="F197" s="169"/>
      <c r="G197" s="169"/>
      <c r="H197" s="169"/>
      <c r="I197" s="168"/>
      <c r="J197" s="168"/>
      <c r="K197" s="168"/>
      <c r="L197" s="168"/>
      <c r="M197" s="168"/>
      <c r="N197" s="168"/>
      <c r="O197" s="169" t="s">
        <v>163</v>
      </c>
      <c r="P197" s="168"/>
      <c r="Q197" s="168"/>
      <c r="R197" s="168"/>
      <c r="S197" s="168"/>
      <c r="T197" s="168"/>
      <c r="U197" s="323">
        <f>U179/36</f>
        <v>15.5</v>
      </c>
      <c r="V197" s="324"/>
      <c r="W197" s="324"/>
      <c r="X197" s="324"/>
      <c r="Y197" s="323"/>
      <c r="Z197" s="324"/>
      <c r="AA197" s="324"/>
      <c r="AB197" s="324"/>
      <c r="AC197" s="324"/>
      <c r="AD197" s="324"/>
      <c r="AE197" s="323">
        <f>AE179/36</f>
        <v>16.833333333333332</v>
      </c>
      <c r="AF197" s="324"/>
      <c r="AG197" s="324"/>
      <c r="AH197" s="324"/>
      <c r="AI197" s="323"/>
      <c r="AJ197" s="324"/>
      <c r="AK197" s="324"/>
      <c r="AL197" s="324"/>
      <c r="AM197" s="324"/>
      <c r="AN197" s="324"/>
      <c r="AO197" s="323">
        <f>AO179/36</f>
        <v>4.666666666666667</v>
      </c>
      <c r="AP197" s="324"/>
      <c r="AQ197" s="324"/>
      <c r="AR197" s="324"/>
      <c r="AS197" s="323"/>
      <c r="AT197" s="324"/>
      <c r="AU197" s="324"/>
      <c r="AV197" s="324"/>
      <c r="AW197" s="324"/>
      <c r="AX197" s="324"/>
      <c r="AY197" s="323">
        <f>AY179/36</f>
        <v>3.5</v>
      </c>
      <c r="AZ197" s="324"/>
      <c r="BA197" s="324"/>
      <c r="BB197" s="324"/>
      <c r="BC197" s="323"/>
      <c r="BD197" s="324"/>
      <c r="BE197" s="324"/>
      <c r="BF197" s="324"/>
      <c r="BG197" s="324"/>
      <c r="BH197" s="324"/>
      <c r="BI197" s="323">
        <f>BI179/36</f>
        <v>0.7222222222222222</v>
      </c>
      <c r="BJ197" s="325"/>
      <c r="BK197" s="325"/>
      <c r="BL197" s="325"/>
      <c r="BM197" s="323"/>
      <c r="BN197" s="325"/>
      <c r="BO197" s="325"/>
      <c r="BP197" s="325"/>
      <c r="BQ197" s="325"/>
      <c r="BR197" s="325"/>
      <c r="BS197" s="323">
        <f>BS179/36</f>
        <v>3.9444444444444446</v>
      </c>
      <c r="BT197" s="325"/>
      <c r="BU197" s="325"/>
      <c r="BV197" s="325"/>
      <c r="BW197" s="323"/>
      <c r="BX197" s="325"/>
      <c r="BY197" s="325"/>
      <c r="BZ197" s="325"/>
      <c r="CA197" s="325"/>
      <c r="CB197" s="325"/>
      <c r="CC197" s="323">
        <f>CC179/36</f>
        <v>1.7777777777777777</v>
      </c>
      <c r="CD197" s="325"/>
      <c r="CE197" s="325"/>
      <c r="CF197" s="325"/>
      <c r="CG197" s="323"/>
      <c r="CH197" s="325"/>
      <c r="CI197" s="325"/>
      <c r="CJ197" s="325"/>
      <c r="CK197" s="325"/>
      <c r="CL197" s="325"/>
      <c r="CM197" s="323">
        <f>CM179/36</f>
        <v>0.7777777777777778</v>
      </c>
      <c r="CN197" s="325"/>
      <c r="CO197" s="325"/>
      <c r="CP197" s="325"/>
      <c r="CQ197" s="323"/>
      <c r="CR197" s="325"/>
      <c r="CS197" s="325"/>
      <c r="CT197" s="325"/>
      <c r="CU197" s="325"/>
      <c r="CV197" s="325"/>
      <c r="CW197" s="325"/>
      <c r="CX197" s="175"/>
      <c r="CY197" s="172"/>
      <c r="CZ197" s="172"/>
      <c r="DA197" s="172"/>
      <c r="DB197" s="153">
        <f>SUM(U197:CX197)</f>
        <v>47.722222222222214</v>
      </c>
      <c r="DC197" s="18"/>
      <c r="DD197" s="18"/>
      <c r="DE197" s="19"/>
    </row>
    <row r="198" spans="2:109" ht="12" customHeight="1">
      <c r="B198" s="116"/>
      <c r="C198" s="119"/>
      <c r="D198" s="107"/>
      <c r="E198" s="155"/>
      <c r="F198" s="155"/>
      <c r="G198" s="155"/>
      <c r="H198" s="155"/>
      <c r="I198" s="154"/>
      <c r="J198" s="154"/>
      <c r="K198" s="154"/>
      <c r="L198" s="154"/>
      <c r="M198" s="154"/>
      <c r="N198" s="154"/>
      <c r="O198" s="155" t="s">
        <v>159</v>
      </c>
      <c r="P198" s="154"/>
      <c r="Q198" s="154"/>
      <c r="R198" s="154"/>
      <c r="S198" s="154"/>
      <c r="T198" s="154"/>
      <c r="U198" s="326">
        <f>U181/36</f>
        <v>0</v>
      </c>
      <c r="V198" s="327"/>
      <c r="W198" s="327"/>
      <c r="X198" s="327"/>
      <c r="Y198" s="326"/>
      <c r="Z198" s="327"/>
      <c r="AA198" s="327"/>
      <c r="AB198" s="327"/>
      <c r="AC198" s="327"/>
      <c r="AD198" s="327"/>
      <c r="AE198" s="326">
        <f>AE181:AF181/36</f>
        <v>0</v>
      </c>
      <c r="AF198" s="327"/>
      <c r="AG198" s="327"/>
      <c r="AH198" s="327"/>
      <c r="AI198" s="326"/>
      <c r="AJ198" s="327"/>
      <c r="AK198" s="327"/>
      <c r="AL198" s="327"/>
      <c r="AM198" s="327"/>
      <c r="AN198" s="327"/>
      <c r="AO198" s="326">
        <f>AO181:AP181/36</f>
        <v>0</v>
      </c>
      <c r="AP198" s="327"/>
      <c r="AQ198" s="327"/>
      <c r="AR198" s="327"/>
      <c r="AS198" s="326"/>
      <c r="AT198" s="327"/>
      <c r="AU198" s="327"/>
      <c r="AV198" s="327"/>
      <c r="AW198" s="327"/>
      <c r="AX198" s="327"/>
      <c r="AY198" s="326">
        <f>AY181:AZ181/36</f>
        <v>0</v>
      </c>
      <c r="AZ198" s="327"/>
      <c r="BA198" s="327"/>
      <c r="BB198" s="327"/>
      <c r="BC198" s="326"/>
      <c r="BD198" s="327"/>
      <c r="BE198" s="327"/>
      <c r="BF198" s="327"/>
      <c r="BG198" s="327"/>
      <c r="BH198" s="327"/>
      <c r="BI198" s="326">
        <f>BI181:BJ181/36</f>
        <v>3</v>
      </c>
      <c r="BJ198" s="328"/>
      <c r="BK198" s="328"/>
      <c r="BL198" s="328"/>
      <c r="BM198" s="326"/>
      <c r="BN198" s="329"/>
      <c r="BO198" s="329"/>
      <c r="BP198" s="329"/>
      <c r="BQ198" s="329"/>
      <c r="BR198" s="329"/>
      <c r="BS198" s="326">
        <f>BS181:BT181/36</f>
        <v>2</v>
      </c>
      <c r="BT198" s="329"/>
      <c r="BU198" s="329"/>
      <c r="BV198" s="329"/>
      <c r="BW198" s="326"/>
      <c r="BX198" s="330"/>
      <c r="BY198" s="330"/>
      <c r="BZ198" s="330"/>
      <c r="CA198" s="330"/>
      <c r="CB198" s="330"/>
      <c r="CC198" s="326">
        <f>CC181:CD181/36</f>
        <v>0</v>
      </c>
      <c r="CD198" s="330"/>
      <c r="CE198" s="330"/>
      <c r="CF198" s="330"/>
      <c r="CG198" s="326"/>
      <c r="CH198" s="330"/>
      <c r="CI198" s="330"/>
      <c r="CJ198" s="330"/>
      <c r="CK198" s="330"/>
      <c r="CL198" s="330"/>
      <c r="CM198" s="326">
        <f>CM181:CN181/36</f>
        <v>6</v>
      </c>
      <c r="CN198" s="330"/>
      <c r="CO198" s="330"/>
      <c r="CP198" s="330"/>
      <c r="CQ198" s="326"/>
      <c r="CR198" s="330"/>
      <c r="CS198" s="330"/>
      <c r="CT198" s="330"/>
      <c r="CU198" s="330"/>
      <c r="CV198" s="330"/>
      <c r="CW198" s="330"/>
      <c r="CX198" s="176"/>
      <c r="CY198" s="170"/>
      <c r="CZ198" s="170"/>
      <c r="DA198" s="170"/>
      <c r="DB198" s="153">
        <f>SUM(U198:CX198)</f>
        <v>11</v>
      </c>
      <c r="DC198" s="18"/>
      <c r="DD198" s="18"/>
      <c r="DE198" s="19"/>
    </row>
    <row r="199" spans="2:109" ht="12" customHeight="1">
      <c r="B199" s="116"/>
      <c r="C199" s="117"/>
      <c r="D199" s="107"/>
      <c r="E199" s="179"/>
      <c r="F199" s="179"/>
      <c r="G199" s="179"/>
      <c r="H199" s="179"/>
      <c r="I199" s="178"/>
      <c r="J199" s="178"/>
      <c r="K199" s="178"/>
      <c r="L199" s="178"/>
      <c r="M199" s="178"/>
      <c r="N199" s="178"/>
      <c r="O199" s="179" t="s">
        <v>168</v>
      </c>
      <c r="P199" s="178"/>
      <c r="Q199" s="178"/>
      <c r="R199" s="178"/>
      <c r="S199" s="178"/>
      <c r="T199" s="178"/>
      <c r="U199" s="331">
        <f>U183/36</f>
        <v>0</v>
      </c>
      <c r="V199" s="332"/>
      <c r="W199" s="332"/>
      <c r="X199" s="332"/>
      <c r="Y199" s="331"/>
      <c r="Z199" s="332"/>
      <c r="AA199" s="332"/>
      <c r="AB199" s="332"/>
      <c r="AC199" s="332"/>
      <c r="AD199" s="332"/>
      <c r="AE199" s="331">
        <f>AE183/36</f>
        <v>0</v>
      </c>
      <c r="AF199" s="332"/>
      <c r="AG199" s="332"/>
      <c r="AH199" s="332"/>
      <c r="AI199" s="331"/>
      <c r="AJ199" s="332"/>
      <c r="AK199" s="332"/>
      <c r="AL199" s="332"/>
      <c r="AM199" s="332"/>
      <c r="AN199" s="332"/>
      <c r="AO199" s="331">
        <f>AO183/36</f>
        <v>0</v>
      </c>
      <c r="AP199" s="332"/>
      <c r="AQ199" s="332"/>
      <c r="AR199" s="332"/>
      <c r="AS199" s="331"/>
      <c r="AT199" s="332"/>
      <c r="AU199" s="332"/>
      <c r="AV199" s="332"/>
      <c r="AW199" s="332"/>
      <c r="AX199" s="332"/>
      <c r="AY199" s="331">
        <f>AY183/36</f>
        <v>0</v>
      </c>
      <c r="AZ199" s="332"/>
      <c r="BA199" s="332"/>
      <c r="BB199" s="332"/>
      <c r="BC199" s="331"/>
      <c r="BD199" s="332"/>
      <c r="BE199" s="332"/>
      <c r="BF199" s="332"/>
      <c r="BG199" s="332"/>
      <c r="BH199" s="332"/>
      <c r="BI199" s="331">
        <f>BI183/36</f>
        <v>0</v>
      </c>
      <c r="BJ199" s="333"/>
      <c r="BK199" s="333"/>
      <c r="BL199" s="333"/>
      <c r="BM199" s="331"/>
      <c r="BN199" s="334"/>
      <c r="BO199" s="334"/>
      <c r="BP199" s="334"/>
      <c r="BQ199" s="334"/>
      <c r="BR199" s="334"/>
      <c r="BS199" s="331">
        <f>BS183/36</f>
        <v>0</v>
      </c>
      <c r="BT199" s="334"/>
      <c r="BU199" s="334"/>
      <c r="BV199" s="334"/>
      <c r="BW199" s="331"/>
      <c r="BX199" s="335"/>
      <c r="BY199" s="335"/>
      <c r="BZ199" s="335"/>
      <c r="CA199" s="335"/>
      <c r="CB199" s="335"/>
      <c r="CC199" s="331">
        <f>CC183/36</f>
        <v>0</v>
      </c>
      <c r="CD199" s="335"/>
      <c r="CE199" s="335"/>
      <c r="CF199" s="335"/>
      <c r="CG199" s="331"/>
      <c r="CH199" s="335"/>
      <c r="CI199" s="335"/>
      <c r="CJ199" s="335"/>
      <c r="CK199" s="335"/>
      <c r="CL199" s="335"/>
      <c r="CM199" s="331">
        <f>CM183/36</f>
        <v>0</v>
      </c>
      <c r="CN199" s="335"/>
      <c r="CO199" s="335"/>
      <c r="CP199" s="335"/>
      <c r="CQ199" s="331"/>
      <c r="CR199" s="335"/>
      <c r="CS199" s="335"/>
      <c r="CT199" s="335"/>
      <c r="CU199" s="335"/>
      <c r="CV199" s="335"/>
      <c r="CW199" s="335"/>
      <c r="CX199" s="180"/>
      <c r="CY199" s="181"/>
      <c r="CZ199" s="181"/>
      <c r="DA199" s="181"/>
      <c r="DB199" s="153">
        <f>SUM(U199:CX199)</f>
        <v>0</v>
      </c>
      <c r="DC199" s="18"/>
      <c r="DD199" s="18"/>
      <c r="DE199" s="19"/>
    </row>
    <row r="200" spans="2:109" ht="12" customHeight="1">
      <c r="B200" s="116"/>
      <c r="C200" s="117"/>
      <c r="D200" s="107"/>
      <c r="E200" s="259"/>
      <c r="F200" s="260"/>
      <c r="G200" s="261"/>
      <c r="H200" s="261"/>
      <c r="I200" s="261"/>
      <c r="J200" s="261"/>
      <c r="K200" s="261"/>
      <c r="L200" s="261"/>
      <c r="M200" s="261"/>
      <c r="N200" s="261"/>
      <c r="O200" s="169" t="s">
        <v>205</v>
      </c>
      <c r="P200" s="261"/>
      <c r="Q200" s="261"/>
      <c r="R200" s="261"/>
      <c r="S200" s="261"/>
      <c r="T200" s="261"/>
      <c r="U200" s="323">
        <f>U179/U11</f>
        <v>32.8235294117647</v>
      </c>
      <c r="V200" s="336"/>
      <c r="W200" s="336"/>
      <c r="X200" s="336"/>
      <c r="Y200" s="337"/>
      <c r="Z200" s="336"/>
      <c r="AA200" s="336"/>
      <c r="AB200" s="336"/>
      <c r="AC200" s="336"/>
      <c r="AD200" s="336"/>
      <c r="AE200" s="323">
        <f>AE179/AE11</f>
        <v>25.25</v>
      </c>
      <c r="AF200" s="336"/>
      <c r="AG200" s="336"/>
      <c r="AH200" s="336"/>
      <c r="AI200" s="337"/>
      <c r="AJ200" s="336"/>
      <c r="AK200" s="336"/>
      <c r="AL200" s="336"/>
      <c r="AM200" s="336"/>
      <c r="AN200" s="336"/>
      <c r="AO200" s="323">
        <f>AO179/AO11</f>
        <v>9.882352941176471</v>
      </c>
      <c r="AP200" s="336"/>
      <c r="AQ200" s="336"/>
      <c r="AR200" s="336"/>
      <c r="AS200" s="337"/>
      <c r="AT200" s="336"/>
      <c r="AU200" s="336"/>
      <c r="AV200" s="336"/>
      <c r="AW200" s="336"/>
      <c r="AX200" s="336"/>
      <c r="AY200" s="323">
        <f>AY179/AY11</f>
        <v>5.25</v>
      </c>
      <c r="AZ200" s="336"/>
      <c r="BA200" s="336"/>
      <c r="BB200" s="336"/>
      <c r="BC200" s="337"/>
      <c r="BD200" s="336"/>
      <c r="BE200" s="336"/>
      <c r="BF200" s="336"/>
      <c r="BG200" s="336"/>
      <c r="BH200" s="336"/>
      <c r="BI200" s="323">
        <f>BI179/BI11</f>
        <v>1.8571428571428572</v>
      </c>
      <c r="BJ200" s="338"/>
      <c r="BK200" s="338"/>
      <c r="BL200" s="338"/>
      <c r="BM200" s="337"/>
      <c r="BN200" s="337"/>
      <c r="BO200" s="337"/>
      <c r="BP200" s="337"/>
      <c r="BQ200" s="337"/>
      <c r="BR200" s="337"/>
      <c r="BS200" s="323">
        <f>BS179/BS11</f>
        <v>6.173913043478261</v>
      </c>
      <c r="BT200" s="337"/>
      <c r="BU200" s="337"/>
      <c r="BV200" s="337"/>
      <c r="BW200" s="337"/>
      <c r="BX200" s="339"/>
      <c r="BY200" s="339"/>
      <c r="BZ200" s="339"/>
      <c r="CA200" s="339"/>
      <c r="CB200" s="339"/>
      <c r="CC200" s="323">
        <f>CC179/CC11</f>
        <v>3.764705882352941</v>
      </c>
      <c r="CD200" s="339"/>
      <c r="CE200" s="339"/>
      <c r="CF200" s="339"/>
      <c r="CG200" s="337"/>
      <c r="CH200" s="339"/>
      <c r="CI200" s="339"/>
      <c r="CJ200" s="339"/>
      <c r="CK200" s="339"/>
      <c r="CL200" s="339"/>
      <c r="CM200" s="323">
        <f>CM179/CM11</f>
        <v>3.5</v>
      </c>
      <c r="CN200" s="339"/>
      <c r="CO200" s="339"/>
      <c r="CP200" s="339"/>
      <c r="CQ200" s="337"/>
      <c r="CR200" s="339"/>
      <c r="CS200" s="339"/>
      <c r="CT200" s="339"/>
      <c r="CU200" s="339"/>
      <c r="CV200" s="339"/>
      <c r="CW200" s="339"/>
      <c r="CX200" s="271"/>
      <c r="CY200" s="272"/>
      <c r="CZ200" s="272"/>
      <c r="DA200" s="272"/>
      <c r="DB200" s="60"/>
      <c r="DC200" s="18"/>
      <c r="DD200" s="18"/>
      <c r="DE200" s="19"/>
    </row>
    <row r="201" spans="2:109" ht="12" customHeight="1">
      <c r="B201" s="116"/>
      <c r="C201" s="117"/>
      <c r="D201" s="107"/>
      <c r="E201" s="432"/>
      <c r="F201" s="433"/>
      <c r="G201" s="434"/>
      <c r="H201" s="434"/>
      <c r="I201" s="434"/>
      <c r="J201" s="434"/>
      <c r="K201" s="434"/>
      <c r="L201" s="434"/>
      <c r="M201" s="434"/>
      <c r="N201" s="434"/>
      <c r="O201" s="435" t="s">
        <v>263</v>
      </c>
      <c r="P201" s="434"/>
      <c r="Q201" s="434"/>
      <c r="R201" s="434"/>
      <c r="S201" s="434"/>
      <c r="T201" s="434"/>
      <c r="U201" s="442">
        <f>U179/6</f>
        <v>93</v>
      </c>
      <c r="V201" s="436"/>
      <c r="W201" s="436"/>
      <c r="X201" s="436"/>
      <c r="Y201" s="437"/>
      <c r="Z201" s="436"/>
      <c r="AA201" s="436"/>
      <c r="AB201" s="436"/>
      <c r="AC201" s="436"/>
      <c r="AD201" s="436"/>
      <c r="AE201" s="442">
        <f>AE179/6</f>
        <v>101</v>
      </c>
      <c r="AF201" s="436"/>
      <c r="AG201" s="436"/>
      <c r="AH201" s="436"/>
      <c r="AI201" s="437"/>
      <c r="AJ201" s="436"/>
      <c r="AK201" s="436"/>
      <c r="AL201" s="436"/>
      <c r="AM201" s="436"/>
      <c r="AN201" s="436"/>
      <c r="AO201" s="442">
        <f>AO179/6</f>
        <v>28</v>
      </c>
      <c r="AP201" s="436"/>
      <c r="AQ201" s="436"/>
      <c r="AR201" s="436"/>
      <c r="AS201" s="437"/>
      <c r="AT201" s="436"/>
      <c r="AU201" s="436"/>
      <c r="AV201" s="436"/>
      <c r="AW201" s="436"/>
      <c r="AX201" s="436"/>
      <c r="AY201" s="442">
        <f>AY179/6</f>
        <v>21</v>
      </c>
      <c r="AZ201" s="436"/>
      <c r="BA201" s="436"/>
      <c r="BB201" s="436"/>
      <c r="BC201" s="437"/>
      <c r="BD201" s="436"/>
      <c r="BE201" s="436"/>
      <c r="BF201" s="436"/>
      <c r="BG201" s="436"/>
      <c r="BH201" s="436"/>
      <c r="BI201" s="442">
        <f>BI179/6</f>
        <v>4.333333333333333</v>
      </c>
      <c r="BJ201" s="438"/>
      <c r="BK201" s="438"/>
      <c r="BL201" s="438"/>
      <c r="BM201" s="437"/>
      <c r="BN201" s="437"/>
      <c r="BO201" s="437"/>
      <c r="BP201" s="437"/>
      <c r="BQ201" s="437"/>
      <c r="BR201" s="437"/>
      <c r="BS201" s="442">
        <f>BS179/6</f>
        <v>23.666666666666668</v>
      </c>
      <c r="BT201" s="437"/>
      <c r="BU201" s="437"/>
      <c r="BV201" s="437"/>
      <c r="BW201" s="437"/>
      <c r="BX201" s="439"/>
      <c r="BY201" s="439"/>
      <c r="BZ201" s="439"/>
      <c r="CA201" s="439"/>
      <c r="CB201" s="439"/>
      <c r="CC201" s="442">
        <f>CC179/6</f>
        <v>10.666666666666666</v>
      </c>
      <c r="CD201" s="439"/>
      <c r="CE201" s="439"/>
      <c r="CF201" s="439"/>
      <c r="CG201" s="437"/>
      <c r="CH201" s="439"/>
      <c r="CI201" s="439"/>
      <c r="CJ201" s="439"/>
      <c r="CK201" s="439"/>
      <c r="CL201" s="439"/>
      <c r="CM201" s="442">
        <f>CM179/6</f>
        <v>4.666666666666667</v>
      </c>
      <c r="CN201" s="439"/>
      <c r="CO201" s="439"/>
      <c r="CP201" s="439"/>
      <c r="CQ201" s="437"/>
      <c r="CR201" s="439"/>
      <c r="CS201" s="439"/>
      <c r="CT201" s="439"/>
      <c r="CU201" s="439"/>
      <c r="CV201" s="439"/>
      <c r="CW201" s="439"/>
      <c r="CX201" s="440"/>
      <c r="CY201" s="441"/>
      <c r="CZ201" s="441"/>
      <c r="DA201" s="441"/>
      <c r="DB201" s="60"/>
      <c r="DC201" s="18"/>
      <c r="DD201" s="18"/>
      <c r="DE201" s="19"/>
    </row>
    <row r="202" spans="2:109" ht="12" customHeight="1">
      <c r="B202" s="108"/>
      <c r="C202" s="28"/>
      <c r="D202" s="361"/>
      <c r="E202" s="188"/>
      <c r="F202" s="171"/>
      <c r="G202" s="163"/>
      <c r="H202" s="163"/>
      <c r="I202" s="163"/>
      <c r="J202" s="163"/>
      <c r="K202" s="163"/>
      <c r="L202" s="163"/>
      <c r="M202" s="163"/>
      <c r="N202" s="163"/>
      <c r="O202" s="164" t="s">
        <v>154</v>
      </c>
      <c r="P202" s="163"/>
      <c r="Q202" s="163"/>
      <c r="R202" s="163"/>
      <c r="S202" s="163"/>
      <c r="T202" s="163"/>
      <c r="U202" s="340">
        <f>(Y177+U179:V179+U181:V181)/U173</f>
        <v>2</v>
      </c>
      <c r="V202" s="341"/>
      <c r="W202" s="341"/>
      <c r="X202" s="341"/>
      <c r="Y202" s="340"/>
      <c r="Z202" s="341"/>
      <c r="AA202" s="341"/>
      <c r="AB202" s="341"/>
      <c r="AC202" s="341"/>
      <c r="AD202" s="341"/>
      <c r="AE202" s="340">
        <f>(AI177+AE179:AF179+AE181:AF181)/AE173</f>
        <v>2.0231023102310233</v>
      </c>
      <c r="AF202" s="341"/>
      <c r="AG202" s="341"/>
      <c r="AH202" s="341"/>
      <c r="AI202" s="340"/>
      <c r="AJ202" s="341"/>
      <c r="AK202" s="341"/>
      <c r="AL202" s="341"/>
      <c r="AM202" s="341"/>
      <c r="AN202" s="341"/>
      <c r="AO202" s="340">
        <f>(AS177+AO179:AP179+AO181:AP181)/AO173</f>
        <v>0.9885844748858448</v>
      </c>
      <c r="AP202" s="341"/>
      <c r="AQ202" s="341"/>
      <c r="AR202" s="341"/>
      <c r="AS202" s="340"/>
      <c r="AT202" s="341"/>
      <c r="AU202" s="341"/>
      <c r="AV202" s="341"/>
      <c r="AW202" s="341"/>
      <c r="AX202" s="341"/>
      <c r="AY202" s="340">
        <f>(BC177+AY179:AZ179+AY181:AZ181)/AY173</f>
        <v>0.8712871287128713</v>
      </c>
      <c r="AZ202" s="341"/>
      <c r="BA202" s="341"/>
      <c r="BB202" s="341"/>
      <c r="BC202" s="340"/>
      <c r="BD202" s="341"/>
      <c r="BE202" s="341"/>
      <c r="BF202" s="341"/>
      <c r="BG202" s="341"/>
      <c r="BH202" s="341"/>
      <c r="BI202" s="340">
        <f>(BM177+BI179:BJ179+BI181:BJ181)/BI173</f>
        <v>0.8079268292682927</v>
      </c>
      <c r="BJ202" s="342"/>
      <c r="BK202" s="342"/>
      <c r="BL202" s="342"/>
      <c r="BM202" s="340"/>
      <c r="BN202" s="343"/>
      <c r="BO202" s="343"/>
      <c r="BP202" s="343"/>
      <c r="BQ202" s="343"/>
      <c r="BR202" s="343"/>
      <c r="BS202" s="340">
        <f>(BW177+BS179:BT179+BS181:BT181)/BS173</f>
        <v>0.7673076923076924</v>
      </c>
      <c r="BT202" s="343"/>
      <c r="BU202" s="343"/>
      <c r="BV202" s="343"/>
      <c r="BW202" s="340"/>
      <c r="BX202" s="344"/>
      <c r="BY202" s="344"/>
      <c r="BZ202" s="344"/>
      <c r="CA202" s="344"/>
      <c r="CB202" s="344"/>
      <c r="CC202" s="340">
        <f>(CG177+CC179:CD179+CC181:CD181)/CC173</f>
        <v>0.7166666666666667</v>
      </c>
      <c r="CD202" s="344"/>
      <c r="CE202" s="344"/>
      <c r="CF202" s="344"/>
      <c r="CG202" s="340"/>
      <c r="CH202" s="344"/>
      <c r="CI202" s="344"/>
      <c r="CJ202" s="344"/>
      <c r="CK202" s="344"/>
      <c r="CL202" s="344"/>
      <c r="CM202" s="340">
        <f>(CQ177+CM179:CN179+CM181:CN181)/CM173</f>
        <v>0.806949806949807</v>
      </c>
      <c r="CN202" s="344"/>
      <c r="CO202" s="344"/>
      <c r="CP202" s="344"/>
      <c r="CQ202" s="340"/>
      <c r="CR202" s="344"/>
      <c r="CS202" s="344"/>
      <c r="CT202" s="344"/>
      <c r="CU202" s="344"/>
      <c r="CV202" s="344"/>
      <c r="CW202" s="344"/>
      <c r="CX202" s="113"/>
      <c r="CY202" s="115"/>
      <c r="CZ202" s="115"/>
      <c r="DA202" s="115"/>
      <c r="DB202" s="60"/>
      <c r="DC202" s="18"/>
      <c r="DD202" s="18"/>
      <c r="DE202" s="19"/>
    </row>
    <row r="203" spans="2:109" ht="12.75">
      <c r="B203" s="76"/>
      <c r="C203" s="76"/>
      <c r="D203" s="20"/>
      <c r="E203" s="362"/>
      <c r="F203" s="363"/>
      <c r="G203" s="364"/>
      <c r="H203" s="365"/>
      <c r="I203" s="365"/>
      <c r="J203" s="365"/>
      <c r="K203" s="365"/>
      <c r="L203" s="365"/>
      <c r="M203" s="365"/>
      <c r="N203" s="365"/>
      <c r="O203" s="366" t="s">
        <v>223</v>
      </c>
      <c r="P203" s="147"/>
      <c r="Q203" s="147"/>
      <c r="R203" s="147"/>
      <c r="S203" s="147"/>
      <c r="T203" s="147"/>
      <c r="U203" s="367">
        <v>1</v>
      </c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367">
        <v>7</v>
      </c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367">
        <v>1</v>
      </c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367">
        <v>7</v>
      </c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367">
        <v>1</v>
      </c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367">
        <v>7</v>
      </c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367">
        <v>1</v>
      </c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367">
        <v>7</v>
      </c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6"/>
      <c r="DA203" s="16"/>
      <c r="DB203" s="16"/>
      <c r="DC203" s="16"/>
      <c r="DD203" s="16"/>
      <c r="DE203" s="19"/>
    </row>
    <row r="204" spans="2:109" ht="12.75">
      <c r="B204" s="76"/>
      <c r="C204" s="76"/>
      <c r="D204" s="20"/>
      <c r="E204" s="369"/>
      <c r="F204" s="370"/>
      <c r="G204" s="371"/>
      <c r="H204" s="372"/>
      <c r="I204" s="372"/>
      <c r="J204" s="372"/>
      <c r="K204" s="372"/>
      <c r="L204" s="372"/>
      <c r="M204" s="372"/>
      <c r="N204" s="372"/>
      <c r="O204" s="373" t="s">
        <v>224</v>
      </c>
      <c r="P204" s="372"/>
      <c r="Q204" s="372"/>
      <c r="R204" s="372"/>
      <c r="S204" s="372"/>
      <c r="T204" s="372"/>
      <c r="U204" s="368">
        <f>U203*6-(U174-Y174)*U9</f>
        <v>36.000000000000014</v>
      </c>
      <c r="V204" s="372"/>
      <c r="W204" s="372"/>
      <c r="X204" s="372"/>
      <c r="Y204" s="372"/>
      <c r="Z204" s="372"/>
      <c r="AA204" s="372"/>
      <c r="AB204" s="372"/>
      <c r="AC204" s="372"/>
      <c r="AD204" s="372"/>
      <c r="AE204" s="368">
        <f>AE203*6-(AE174-AI174)*AE9</f>
        <v>55.99999999999997</v>
      </c>
      <c r="AF204" s="372"/>
      <c r="AG204" s="372"/>
      <c r="AH204" s="372"/>
      <c r="AI204" s="372"/>
      <c r="AJ204" s="372"/>
      <c r="AK204" s="372"/>
      <c r="AL204" s="372"/>
      <c r="AM204" s="372"/>
      <c r="AN204" s="372"/>
      <c r="AO204" s="368">
        <f>AO203*6-(AO174-AS174)*AO9</f>
        <v>-72.00000000000009</v>
      </c>
      <c r="AP204" s="372"/>
      <c r="AQ204" s="372"/>
      <c r="AR204" s="372"/>
      <c r="AS204" s="372"/>
      <c r="AT204" s="372"/>
      <c r="AU204" s="372"/>
      <c r="AV204" s="372"/>
      <c r="AW204" s="372"/>
      <c r="AX204" s="372"/>
      <c r="AY204" s="368">
        <f>AY203*6-(AY174-BC174)*AY9</f>
        <v>-68.00000000000006</v>
      </c>
      <c r="AZ204" s="372"/>
      <c r="BA204" s="372"/>
      <c r="BB204" s="372"/>
      <c r="BC204" s="372"/>
      <c r="BD204" s="372"/>
      <c r="BE204" s="372"/>
      <c r="BF204" s="372"/>
      <c r="BG204" s="372"/>
      <c r="BH204" s="372"/>
      <c r="BI204" s="368">
        <f>BI203*6-(BI174-BM174)*BI9</f>
        <v>-47.99999999999993</v>
      </c>
      <c r="BJ204" s="372"/>
      <c r="BK204" s="372"/>
      <c r="BL204" s="372"/>
      <c r="BM204" s="372"/>
      <c r="BN204" s="372"/>
      <c r="BO204" s="372"/>
      <c r="BP204" s="372"/>
      <c r="BQ204" s="372"/>
      <c r="BR204" s="372"/>
      <c r="BS204" s="368">
        <f>BS203*6-(BS174-BW174)*BS9</f>
        <v>-36.000000000000114</v>
      </c>
      <c r="BT204" s="372"/>
      <c r="BU204" s="372"/>
      <c r="BV204" s="372"/>
      <c r="BW204" s="372"/>
      <c r="BX204" s="372"/>
      <c r="BY204" s="372"/>
      <c r="BZ204" s="372"/>
      <c r="CA204" s="372"/>
      <c r="CB204" s="372"/>
      <c r="CC204" s="368">
        <f>CC203*6-(CC174-CG174)*CC9</f>
        <v>-62</v>
      </c>
      <c r="CD204" s="372"/>
      <c r="CE204" s="372"/>
      <c r="CF204" s="372"/>
      <c r="CG204" s="372"/>
      <c r="CH204" s="372"/>
      <c r="CI204" s="372"/>
      <c r="CJ204" s="372"/>
      <c r="CK204" s="372"/>
      <c r="CL204" s="372"/>
      <c r="CM204" s="368">
        <f>CM203*6-(CM174-CQ174)*CM9</f>
        <v>-11.999999999999957</v>
      </c>
      <c r="CN204" s="372"/>
      <c r="CO204" s="372"/>
      <c r="CP204" s="372"/>
      <c r="CQ204" s="372"/>
      <c r="CR204" s="372"/>
      <c r="CS204" s="372"/>
      <c r="CT204" s="372"/>
      <c r="CU204" s="372"/>
      <c r="CV204" s="372"/>
      <c r="CW204" s="372"/>
      <c r="CX204" s="374" t="s">
        <v>225</v>
      </c>
      <c r="CY204" s="372"/>
      <c r="CZ204" s="372"/>
      <c r="DA204" s="372"/>
      <c r="DB204" s="372"/>
      <c r="DC204" s="372"/>
      <c r="DD204" s="16"/>
      <c r="DE204" s="19"/>
    </row>
    <row r="205" spans="2:109" ht="12.75">
      <c r="B205" s="204"/>
      <c r="C205" s="200" t="s">
        <v>232</v>
      </c>
      <c r="D205" s="20"/>
      <c r="E205" s="20"/>
      <c r="F205" s="145"/>
      <c r="G205" s="146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6"/>
      <c r="DA205" s="16"/>
      <c r="DB205" s="16"/>
      <c r="DC205" s="16"/>
      <c r="DD205" s="16"/>
      <c r="DE205" s="19"/>
    </row>
    <row r="206" spans="2:109" ht="15.75">
      <c r="B206" s="400"/>
      <c r="C206" s="151" t="s">
        <v>233</v>
      </c>
      <c r="D206" s="162"/>
      <c r="E206" s="1200" t="s">
        <v>210</v>
      </c>
      <c r="F206" s="1201"/>
      <c r="G206" s="146"/>
      <c r="H206" s="148"/>
      <c r="I206" s="1104" t="s">
        <v>211</v>
      </c>
      <c r="J206" s="1104"/>
      <c r="K206" s="1105"/>
      <c r="L206" s="503"/>
      <c r="M206" s="256"/>
      <c r="N206" s="256"/>
      <c r="O206" s="256"/>
      <c r="P206" s="78"/>
      <c r="Q206" s="78"/>
      <c r="R206" s="78"/>
      <c r="S206" s="78"/>
      <c r="T206" s="78"/>
      <c r="U206" s="313">
        <f>V173-U183</f>
        <v>0</v>
      </c>
      <c r="V206" s="313"/>
      <c r="W206" s="313"/>
      <c r="X206" s="313"/>
      <c r="Y206" s="313"/>
      <c r="Z206" s="313"/>
      <c r="AA206" s="313"/>
      <c r="AB206" s="313"/>
      <c r="AC206" s="313"/>
      <c r="AD206" s="313"/>
      <c r="AE206" s="313">
        <f>AF173-AE183</f>
        <v>36</v>
      </c>
      <c r="AF206" s="313"/>
      <c r="AG206" s="313"/>
      <c r="AH206" s="313"/>
      <c r="AI206" s="313"/>
      <c r="AJ206" s="313"/>
      <c r="AK206" s="313"/>
      <c r="AL206" s="313"/>
      <c r="AM206" s="313"/>
      <c r="AN206" s="313"/>
      <c r="AO206" s="313">
        <f>AP173-AO183</f>
        <v>0</v>
      </c>
      <c r="AP206" s="313"/>
      <c r="AQ206" s="313"/>
      <c r="AR206" s="313"/>
      <c r="AS206" s="313"/>
      <c r="AT206" s="313"/>
      <c r="AU206" s="313"/>
      <c r="AV206" s="313"/>
      <c r="AW206" s="313"/>
      <c r="AX206" s="313"/>
      <c r="AY206" s="313">
        <f>AZ173-AY183</f>
        <v>0</v>
      </c>
      <c r="AZ206" s="313"/>
      <c r="BA206" s="313"/>
      <c r="BB206" s="313"/>
      <c r="BC206" s="313"/>
      <c r="BD206" s="313"/>
      <c r="BE206" s="313"/>
      <c r="BF206" s="313"/>
      <c r="BG206" s="313"/>
      <c r="BH206" s="313"/>
      <c r="BI206" s="313">
        <f>BJ173-BI183</f>
        <v>36</v>
      </c>
      <c r="BJ206" s="313"/>
      <c r="BK206" s="313"/>
      <c r="BL206" s="313"/>
      <c r="BM206" s="345"/>
      <c r="BN206" s="345"/>
      <c r="BO206" s="345"/>
      <c r="BP206" s="345"/>
      <c r="BQ206" s="345"/>
      <c r="BR206" s="345"/>
      <c r="BS206" s="313">
        <f>BT173-BS183</f>
        <v>18</v>
      </c>
      <c r="BT206" s="345"/>
      <c r="BU206" s="346"/>
      <c r="BV206" s="345"/>
      <c r="BW206" s="345"/>
      <c r="BX206" s="345"/>
      <c r="BY206" s="345"/>
      <c r="BZ206" s="345"/>
      <c r="CA206" s="345"/>
      <c r="CB206" s="345"/>
      <c r="CC206" s="313">
        <f>CD173-CC183</f>
        <v>36</v>
      </c>
      <c r="CD206" s="345"/>
      <c r="CE206" s="345"/>
      <c r="CF206" s="345"/>
      <c r="CG206" s="345"/>
      <c r="CH206" s="345"/>
      <c r="CI206" s="345"/>
      <c r="CJ206" s="345"/>
      <c r="CK206" s="345"/>
      <c r="CL206" s="345"/>
      <c r="CM206" s="313">
        <f>CN173-CM183</f>
        <v>18</v>
      </c>
      <c r="CN206" s="345"/>
      <c r="CO206" s="345"/>
      <c r="CP206" s="345"/>
      <c r="CQ206" s="345"/>
      <c r="CR206" s="345"/>
      <c r="CS206" s="345"/>
      <c r="CT206" s="345"/>
      <c r="CU206" s="345"/>
      <c r="CV206" s="345"/>
      <c r="CW206" s="345"/>
      <c r="CX206" s="375" t="s">
        <v>219</v>
      </c>
      <c r="CY206" s="376"/>
      <c r="CZ206" s="376"/>
      <c r="DA206" s="376"/>
      <c r="DB206" s="376"/>
      <c r="DC206" s="376"/>
      <c r="DD206" s="376"/>
      <c r="DE206" s="19"/>
    </row>
    <row r="207" spans="2:109" ht="15.75">
      <c r="B207" s="400"/>
      <c r="C207" s="174" t="s">
        <v>253</v>
      </c>
      <c r="D207" s="421" t="s">
        <v>25</v>
      </c>
      <c r="E207" s="1196">
        <f>(N37+S37)/I37</f>
        <v>0.9768339768339769</v>
      </c>
      <c r="F207" s="1197"/>
      <c r="G207" s="146"/>
      <c r="H207" s="148"/>
      <c r="I207" s="1198">
        <f>(N37+S37)/I37*100</f>
        <v>97.68339768339769</v>
      </c>
      <c r="J207" s="1198"/>
      <c r="K207" s="1199"/>
      <c r="L207" s="506"/>
      <c r="M207" s="256"/>
      <c r="N207" s="256"/>
      <c r="O207" s="256"/>
      <c r="P207" s="78"/>
      <c r="Q207" s="78"/>
      <c r="R207" s="78"/>
      <c r="S207" s="78"/>
      <c r="T207" s="78"/>
      <c r="U207" s="424"/>
      <c r="V207" s="424"/>
      <c r="W207" s="424"/>
      <c r="X207" s="424"/>
      <c r="Y207" s="424"/>
      <c r="Z207" s="424"/>
      <c r="AA207" s="424"/>
      <c r="AB207" s="424"/>
      <c r="AC207" s="424"/>
      <c r="AD207" s="424"/>
      <c r="AE207" s="424"/>
      <c r="AF207" s="424"/>
      <c r="AG207" s="424"/>
      <c r="AH207" s="424"/>
      <c r="AI207" s="424"/>
      <c r="AJ207" s="424"/>
      <c r="AK207" s="424"/>
      <c r="AL207" s="424"/>
      <c r="AM207" s="424"/>
      <c r="AN207" s="424"/>
      <c r="AO207" s="424"/>
      <c r="AP207" s="424"/>
      <c r="AQ207" s="424"/>
      <c r="AR207" s="424"/>
      <c r="AS207" s="424"/>
      <c r="AT207" s="424"/>
      <c r="AU207" s="424"/>
      <c r="AV207" s="424"/>
      <c r="AW207" s="424"/>
      <c r="AX207" s="424"/>
      <c r="AY207" s="424"/>
      <c r="AZ207" s="424"/>
      <c r="BA207" s="424"/>
      <c r="BB207" s="424"/>
      <c r="BC207" s="424"/>
      <c r="BD207" s="424"/>
      <c r="BE207" s="424"/>
      <c r="BF207" s="424"/>
      <c r="BG207" s="424"/>
      <c r="BH207" s="424"/>
      <c r="BI207" s="424"/>
      <c r="BJ207" s="424"/>
      <c r="BK207" s="424"/>
      <c r="BL207" s="424"/>
      <c r="BM207" s="425"/>
      <c r="BN207" s="425"/>
      <c r="BO207" s="425"/>
      <c r="BP207" s="425"/>
      <c r="BQ207" s="425"/>
      <c r="BR207" s="425"/>
      <c r="BS207" s="424"/>
      <c r="BT207" s="425"/>
      <c r="BU207" s="426"/>
      <c r="BV207" s="425"/>
      <c r="BW207" s="425"/>
      <c r="BX207" s="425"/>
      <c r="BY207" s="425"/>
      <c r="BZ207" s="425"/>
      <c r="CA207" s="425"/>
      <c r="CB207" s="425"/>
      <c r="CC207" s="424"/>
      <c r="CD207" s="425"/>
      <c r="CE207" s="425"/>
      <c r="CF207" s="425"/>
      <c r="CG207" s="425"/>
      <c r="CH207" s="425"/>
      <c r="CI207" s="425"/>
      <c r="CJ207" s="425"/>
      <c r="CK207" s="425"/>
      <c r="CL207" s="425"/>
      <c r="CM207" s="424"/>
      <c r="CN207" s="425"/>
      <c r="CO207" s="425"/>
      <c r="CP207" s="425"/>
      <c r="CQ207" s="425"/>
      <c r="CR207" s="425"/>
      <c r="CS207" s="425"/>
      <c r="CT207" s="425"/>
      <c r="CU207" s="425"/>
      <c r="CV207" s="425"/>
      <c r="CW207" s="425"/>
      <c r="CX207" s="427"/>
      <c r="CY207" s="147"/>
      <c r="CZ207" s="147"/>
      <c r="DA207" s="147"/>
      <c r="DB207" s="147"/>
      <c r="DC207" s="147"/>
      <c r="DD207" s="147"/>
      <c r="DE207" s="19"/>
    </row>
    <row r="208" spans="2:109" ht="15.75">
      <c r="B208" s="400"/>
      <c r="C208" s="422" t="s">
        <v>254</v>
      </c>
      <c r="D208" s="423" t="s">
        <v>25</v>
      </c>
      <c r="E208" s="1191">
        <f>(N51+S51)/I51</f>
        <v>0.8275862068965517</v>
      </c>
      <c r="F208" s="1192"/>
      <c r="G208" s="146"/>
      <c r="H208" s="148"/>
      <c r="I208" s="1162">
        <f>(N51+S51)/I51*100</f>
        <v>82.75862068965517</v>
      </c>
      <c r="J208" s="1162"/>
      <c r="K208" s="1163"/>
      <c r="L208" s="505"/>
      <c r="M208" s="256"/>
      <c r="N208" s="256"/>
      <c r="O208" s="256"/>
      <c r="P208" s="78"/>
      <c r="Q208" s="78"/>
      <c r="R208" s="78"/>
      <c r="S208" s="78"/>
      <c r="T208" s="78"/>
      <c r="U208" s="424"/>
      <c r="V208" s="424"/>
      <c r="W208" s="424"/>
      <c r="X208" s="424"/>
      <c r="Y208" s="424"/>
      <c r="Z208" s="424"/>
      <c r="AA208" s="424"/>
      <c r="AB208" s="424"/>
      <c r="AC208" s="424"/>
      <c r="AD208" s="424"/>
      <c r="AE208" s="424"/>
      <c r="AF208" s="424"/>
      <c r="AG208" s="424"/>
      <c r="AH208" s="424"/>
      <c r="AI208" s="424"/>
      <c r="AJ208" s="424"/>
      <c r="AK208" s="424"/>
      <c r="AL208" s="424"/>
      <c r="AM208" s="424"/>
      <c r="AN208" s="424"/>
      <c r="AO208" s="424"/>
      <c r="AP208" s="424"/>
      <c r="AQ208" s="424"/>
      <c r="AR208" s="424"/>
      <c r="AS208" s="424"/>
      <c r="AT208" s="424"/>
      <c r="AU208" s="424"/>
      <c r="AV208" s="424"/>
      <c r="AW208" s="424"/>
      <c r="AX208" s="424"/>
      <c r="AY208" s="424"/>
      <c r="AZ208" s="424"/>
      <c r="BA208" s="424"/>
      <c r="BB208" s="424"/>
      <c r="BC208" s="424"/>
      <c r="BD208" s="424"/>
      <c r="BE208" s="424"/>
      <c r="BF208" s="424"/>
      <c r="BG208" s="424"/>
      <c r="BH208" s="424"/>
      <c r="BI208" s="424"/>
      <c r="BJ208" s="424"/>
      <c r="BK208" s="424"/>
      <c r="BL208" s="424"/>
      <c r="BM208" s="425"/>
      <c r="BN208" s="425"/>
      <c r="BO208" s="425"/>
      <c r="BP208" s="425"/>
      <c r="BQ208" s="425"/>
      <c r="BR208" s="425"/>
      <c r="BS208" s="424"/>
      <c r="BT208" s="425"/>
      <c r="BU208" s="426"/>
      <c r="BV208" s="425"/>
      <c r="BW208" s="425"/>
      <c r="BX208" s="425"/>
      <c r="BY208" s="425"/>
      <c r="BZ208" s="425"/>
      <c r="CA208" s="425"/>
      <c r="CB208" s="425"/>
      <c r="CC208" s="424"/>
      <c r="CD208" s="425"/>
      <c r="CE208" s="425"/>
      <c r="CF208" s="425"/>
      <c r="CG208" s="425"/>
      <c r="CH208" s="425"/>
      <c r="CI208" s="425"/>
      <c r="CJ208" s="425"/>
      <c r="CK208" s="425"/>
      <c r="CL208" s="425"/>
      <c r="CM208" s="424"/>
      <c r="CN208" s="425"/>
      <c r="CO208" s="425"/>
      <c r="CP208" s="425"/>
      <c r="CQ208" s="425"/>
      <c r="CR208" s="425"/>
      <c r="CS208" s="425"/>
      <c r="CT208" s="425"/>
      <c r="CU208" s="425"/>
      <c r="CV208" s="425"/>
      <c r="CW208" s="425"/>
      <c r="CX208" s="427"/>
      <c r="CY208" s="147"/>
      <c r="CZ208" s="147"/>
      <c r="DA208" s="147"/>
      <c r="DB208" s="147"/>
      <c r="DC208" s="147"/>
      <c r="DD208" s="147"/>
      <c r="DE208" s="19"/>
    </row>
    <row r="209" spans="2:109" ht="15.75">
      <c r="B209" s="19"/>
      <c r="C209" s="77" t="s">
        <v>167</v>
      </c>
      <c r="D209" s="184" t="s">
        <v>25</v>
      </c>
      <c r="E209" s="1160">
        <f>(N57+S57)/I57</f>
        <v>0.8653846153846154</v>
      </c>
      <c r="F209" s="1161"/>
      <c r="G209" s="146"/>
      <c r="H209" s="147"/>
      <c r="I209" s="1190">
        <f>(N57+S57)/I57*100</f>
        <v>86.53846153846155</v>
      </c>
      <c r="J209" s="1190"/>
      <c r="K209" s="1108"/>
      <c r="L209" s="504"/>
      <c r="M209" s="147"/>
      <c r="N209" s="147"/>
      <c r="O209" s="147"/>
      <c r="P209" s="148"/>
      <c r="Q209" s="148"/>
      <c r="R209" s="148"/>
      <c r="S209" s="148"/>
      <c r="T209" s="148"/>
      <c r="U209" s="314">
        <f>X173-U183</f>
        <v>0</v>
      </c>
      <c r="V209" s="314"/>
      <c r="W209" s="1109"/>
      <c r="X209" s="1110"/>
      <c r="Y209" s="1110"/>
      <c r="Z209" s="314"/>
      <c r="AA209" s="314"/>
      <c r="AB209" s="314"/>
      <c r="AC209" s="314"/>
      <c r="AD209" s="314"/>
      <c r="AE209" s="314">
        <f>AH173-AE183</f>
        <v>36</v>
      </c>
      <c r="AF209" s="314"/>
      <c r="AG209" s="314"/>
      <c r="AH209" s="314"/>
      <c r="AI209" s="314"/>
      <c r="AJ209" s="314"/>
      <c r="AK209" s="314"/>
      <c r="AL209" s="314"/>
      <c r="AM209" s="314"/>
      <c r="AN209" s="314"/>
      <c r="AO209" s="314">
        <f>AR173-AO183</f>
        <v>0</v>
      </c>
      <c r="AP209" s="314"/>
      <c r="AQ209" s="314"/>
      <c r="AR209" s="314"/>
      <c r="AS209" s="314"/>
      <c r="AT209" s="314"/>
      <c r="AU209" s="314"/>
      <c r="AV209" s="314"/>
      <c r="AW209" s="314"/>
      <c r="AX209" s="314"/>
      <c r="AY209" s="314">
        <f>BB173-AY183</f>
        <v>0</v>
      </c>
      <c r="AZ209" s="314"/>
      <c r="BA209" s="314"/>
      <c r="BB209" s="314"/>
      <c r="BC209" s="314"/>
      <c r="BD209" s="314"/>
      <c r="BE209" s="314"/>
      <c r="BF209" s="314"/>
      <c r="BG209" s="314"/>
      <c r="BH209" s="314"/>
      <c r="BI209" s="314">
        <f>BL173-BI183</f>
        <v>48</v>
      </c>
      <c r="BJ209" s="347"/>
      <c r="BK209" s="347"/>
      <c r="BL209" s="347"/>
      <c r="BM209" s="348"/>
      <c r="BN209" s="348"/>
      <c r="BO209" s="348"/>
      <c r="BP209" s="348"/>
      <c r="BQ209" s="348"/>
      <c r="BR209" s="348"/>
      <c r="BS209" s="314">
        <f>BV173-BS183</f>
        <v>30</v>
      </c>
      <c r="BT209" s="348"/>
      <c r="BU209" s="349"/>
      <c r="BV209" s="348"/>
      <c r="BW209" s="348"/>
      <c r="BX209" s="348"/>
      <c r="BY209" s="348"/>
      <c r="BZ209" s="348"/>
      <c r="CA209" s="348"/>
      <c r="CB209" s="348"/>
      <c r="CC209" s="314">
        <f>CF173-CC183</f>
        <v>48</v>
      </c>
      <c r="CD209" s="348"/>
      <c r="CE209" s="348"/>
      <c r="CF209" s="348"/>
      <c r="CG209" s="348"/>
      <c r="CH209" s="348"/>
      <c r="CI209" s="348"/>
      <c r="CJ209" s="348"/>
      <c r="CK209" s="348"/>
      <c r="CL209" s="348"/>
      <c r="CM209" s="314">
        <f>CP173-CM183</f>
        <v>42</v>
      </c>
      <c r="CN209" s="348"/>
      <c r="CO209" s="348"/>
      <c r="CP209" s="348"/>
      <c r="CQ209" s="348"/>
      <c r="CR209" s="348"/>
      <c r="CS209" s="348"/>
      <c r="CT209" s="348"/>
      <c r="CU209" s="348"/>
      <c r="CV209" s="348"/>
      <c r="CW209" s="348"/>
      <c r="CX209" s="377" t="s">
        <v>219</v>
      </c>
      <c r="CY209" s="378"/>
      <c r="CZ209" s="378"/>
      <c r="DA209" s="378"/>
      <c r="DB209" s="378"/>
      <c r="DC209" s="378"/>
      <c r="DD209" s="378"/>
      <c r="DE209" s="19"/>
    </row>
    <row r="210" spans="2:109" ht="12.75">
      <c r="B210" s="19"/>
      <c r="C210" s="152" t="s">
        <v>52</v>
      </c>
      <c r="D210" s="185" t="s">
        <v>25</v>
      </c>
      <c r="E210" s="1181">
        <f>(N82+S82)/I82</f>
        <v>0.8211920529801324</v>
      </c>
      <c r="F210" s="1182"/>
      <c r="G210" s="146"/>
      <c r="H210" s="147"/>
      <c r="I210" s="1193">
        <f>(N82+S82)/I82*100</f>
        <v>82.11920529801324</v>
      </c>
      <c r="J210" s="1193"/>
      <c r="K210" s="1108"/>
      <c r="L210" s="504"/>
      <c r="M210" s="147"/>
      <c r="N210" s="147"/>
      <c r="O210" s="147"/>
      <c r="P210" s="148"/>
      <c r="Q210" s="148"/>
      <c r="R210" s="148"/>
      <c r="S210" s="148"/>
      <c r="T210" s="148"/>
      <c r="U210" s="78"/>
      <c r="V210" s="78"/>
      <c r="W210" s="257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83"/>
      <c r="BJ210" s="183"/>
      <c r="BK210" s="148"/>
      <c r="BL210" s="148"/>
      <c r="BM210" s="149"/>
      <c r="BN210" s="149"/>
      <c r="BO210" s="149"/>
      <c r="BP210" s="149"/>
      <c r="BQ210" s="149"/>
      <c r="BR210" s="149"/>
      <c r="BS210" s="149"/>
      <c r="BT210" s="149"/>
      <c r="BU210" s="149"/>
      <c r="BV210" s="149"/>
      <c r="BW210" s="149"/>
      <c r="BX210" s="149"/>
      <c r="BY210" s="149"/>
      <c r="BZ210" s="149"/>
      <c r="CA210" s="149"/>
      <c r="CB210" s="149"/>
      <c r="CC210" s="149"/>
      <c r="CD210" s="149"/>
      <c r="CE210" s="149"/>
      <c r="CF210" s="149"/>
      <c r="CG210" s="149"/>
      <c r="CH210" s="149"/>
      <c r="CI210" s="149"/>
      <c r="CJ210" s="149"/>
      <c r="CK210" s="149"/>
      <c r="CL210" s="149"/>
      <c r="CM210" s="149"/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78"/>
      <c r="CZ210" s="78"/>
      <c r="DA210" s="78"/>
      <c r="DB210" s="16"/>
      <c r="DC210" s="16"/>
      <c r="DD210" s="16"/>
      <c r="DE210" s="19"/>
    </row>
    <row r="211" spans="2:109" ht="12.75">
      <c r="B211" s="19"/>
      <c r="C211" s="17"/>
      <c r="D211" s="20"/>
      <c r="E211" s="20"/>
      <c r="F211" s="145"/>
      <c r="G211" s="146"/>
      <c r="H211" s="147"/>
      <c r="I211" s="290"/>
      <c r="J211" s="290"/>
      <c r="K211" s="291"/>
      <c r="L211" s="291"/>
      <c r="M211" s="147"/>
      <c r="N211" s="147"/>
      <c r="O211" s="147"/>
      <c r="P211" s="147"/>
      <c r="Q211" s="147"/>
      <c r="R211" s="147"/>
      <c r="S211" s="147"/>
      <c r="T211" s="147"/>
      <c r="U211" s="256"/>
      <c r="V211" s="256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50"/>
      <c r="BX211" s="150"/>
      <c r="BY211" s="150"/>
      <c r="BZ211" s="150"/>
      <c r="CA211" s="150"/>
      <c r="CB211" s="150"/>
      <c r="CC211" s="150"/>
      <c r="CD211" s="150"/>
      <c r="CE211" s="150"/>
      <c r="CF211" s="150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50"/>
      <c r="CR211" s="150"/>
      <c r="CS211" s="150"/>
      <c r="CT211" s="150"/>
      <c r="CU211" s="150"/>
      <c r="CV211" s="150"/>
      <c r="CW211" s="150"/>
      <c r="CX211" s="147"/>
      <c r="CY211" s="147"/>
      <c r="CZ211" s="16"/>
      <c r="DA211" s="16"/>
      <c r="DB211" s="16"/>
      <c r="DC211" s="16"/>
      <c r="DD211" s="16"/>
      <c r="DE211" s="19"/>
    </row>
    <row r="212" spans="2:109" ht="12.75">
      <c r="B212" s="256"/>
      <c r="C212" s="151" t="s">
        <v>155</v>
      </c>
      <c r="D212" s="258" t="s">
        <v>25</v>
      </c>
      <c r="E212" s="1183">
        <f>(CZ179+CZ181+CZ185)/I82</f>
        <v>1.0681173131504258</v>
      </c>
      <c r="F212" s="1184"/>
      <c r="G212" s="146"/>
      <c r="H212" s="147"/>
      <c r="I212" s="1107">
        <f>(CZ179+CZ181+CZ185)/I82*100</f>
        <v>106.81173131504258</v>
      </c>
      <c r="J212" s="1107"/>
      <c r="K212" s="1108"/>
      <c r="L212" s="504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25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6"/>
      <c r="DA212" s="16"/>
      <c r="DB212" s="16"/>
      <c r="DC212" s="16"/>
      <c r="DD212" s="16"/>
      <c r="DE212" s="19"/>
    </row>
    <row r="213" spans="2:107" ht="12.7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77"/>
      <c r="P213" s="198"/>
      <c r="Q213" s="198"/>
      <c r="R213" s="198"/>
      <c r="S213" s="198"/>
      <c r="T213" s="311"/>
      <c r="U213" s="199"/>
      <c r="V213" s="19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2"/>
      <c r="BJ213" s="182"/>
      <c r="BK213" s="189"/>
      <c r="BL213" s="189"/>
      <c r="BM213" s="189"/>
      <c r="BN213" s="189"/>
      <c r="BO213" s="189"/>
      <c r="BP213" s="189"/>
      <c r="BQ213" s="189"/>
      <c r="BR213" s="189"/>
      <c r="BS213" s="189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U213" s="189"/>
      <c r="CV213" s="189"/>
      <c r="CW213" s="189"/>
      <c r="CX213" s="189"/>
      <c r="CY213" s="189"/>
      <c r="CZ213" s="189"/>
      <c r="DA213" s="189"/>
      <c r="DB213" s="189"/>
      <c r="DC213" s="189"/>
    </row>
    <row r="214" spans="2:107" ht="12.75">
      <c r="B214" s="125"/>
      <c r="C214" s="200" t="s">
        <v>228</v>
      </c>
      <c r="D214" s="258" t="s">
        <v>25</v>
      </c>
      <c r="E214" s="1194">
        <f>(CZ179+CZ181+CZ185+P36+Q36)/(N36+CZ179+CZ181+CZ185)</f>
        <v>0.7319526627218935</v>
      </c>
      <c r="F214" s="1195"/>
      <c r="I214" s="1107">
        <f>(CZ179+CZ181+CZ185+P36+Q36)/(N36+CZ179+CZ181+CZ185)*100</f>
        <v>73.19526627218936</v>
      </c>
      <c r="J214" s="1107"/>
      <c r="K214" s="1108"/>
      <c r="L214" s="504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  <c r="CW214" s="189"/>
      <c r="CX214" s="189"/>
      <c r="CY214" s="189"/>
      <c r="CZ214" s="189"/>
      <c r="DA214" s="189"/>
      <c r="DB214" s="189"/>
      <c r="DC214" s="189"/>
    </row>
    <row r="215" spans="18:107" ht="12.75">
      <c r="R215" s="190" t="s">
        <v>375</v>
      </c>
      <c r="S215" s="190"/>
      <c r="T215" s="190"/>
      <c r="U215" s="379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0"/>
      <c r="BN215" s="190"/>
      <c r="BO215" s="189"/>
      <c r="BP215" s="189"/>
      <c r="BQ215" s="189"/>
      <c r="BR215" s="189"/>
      <c r="BS215" s="189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  <c r="CL215" s="189"/>
      <c r="CM215" s="189"/>
      <c r="CN215" s="189"/>
      <c r="CO215" s="189"/>
      <c r="CP215" s="189"/>
      <c r="CQ215" s="189"/>
      <c r="CR215" s="189"/>
      <c r="CS215" s="189"/>
      <c r="CT215" s="189"/>
      <c r="CU215" s="189"/>
      <c r="CV215" s="189"/>
      <c r="CW215" s="189"/>
      <c r="CX215" s="189"/>
      <c r="CY215" s="189"/>
      <c r="CZ215" s="189"/>
      <c r="DA215" s="189"/>
      <c r="DB215" s="189"/>
      <c r="DC215" s="189"/>
    </row>
    <row r="216" spans="18:107" ht="12.75">
      <c r="R216" s="190" t="s">
        <v>376</v>
      </c>
      <c r="S216" s="190"/>
      <c r="T216" s="190"/>
      <c r="U216" s="379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  <c r="CW216" s="189"/>
      <c r="CX216" s="189"/>
      <c r="CY216" s="189"/>
      <c r="CZ216" s="189"/>
      <c r="DA216" s="189"/>
      <c r="DB216" s="189"/>
      <c r="DC216" s="189"/>
    </row>
    <row r="217" spans="18:107" ht="12.75">
      <c r="R217" s="190"/>
      <c r="S217" s="190"/>
      <c r="T217" s="190"/>
      <c r="U217" s="379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  <c r="CW217" s="189"/>
      <c r="CX217" s="189"/>
      <c r="CY217" s="189"/>
      <c r="CZ217" s="189"/>
      <c r="DA217" s="189"/>
      <c r="DB217" s="189"/>
      <c r="DC217" s="189"/>
    </row>
    <row r="218" spans="18:107" ht="12.75">
      <c r="R218" s="190"/>
      <c r="S218" s="190"/>
      <c r="T218" s="190"/>
      <c r="U218" s="379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0"/>
      <c r="BN218" s="190"/>
      <c r="BO218" s="189"/>
      <c r="BP218" s="189"/>
      <c r="BQ218" s="189"/>
      <c r="BR218" s="189"/>
      <c r="BS218" s="189"/>
      <c r="BT218" s="189"/>
      <c r="BU218" s="189"/>
      <c r="BV218" s="189"/>
      <c r="BW218" s="189"/>
      <c r="BX218" s="189"/>
      <c r="BY218" s="189"/>
      <c r="BZ218" s="189"/>
      <c r="CA218" s="189"/>
      <c r="CB218" s="189"/>
      <c r="CC218" s="189"/>
      <c r="CD218" s="189"/>
      <c r="CE218" s="189"/>
      <c r="CF218" s="189"/>
      <c r="CG218" s="189"/>
      <c r="CH218" s="189"/>
      <c r="CI218" s="189"/>
      <c r="CJ218" s="189"/>
      <c r="CK218" s="189"/>
      <c r="CL218" s="189"/>
      <c r="CM218" s="189"/>
      <c r="CN218" s="189"/>
      <c r="CO218" s="189"/>
      <c r="CP218" s="189"/>
      <c r="CQ218" s="189"/>
      <c r="CR218" s="189"/>
      <c r="CS218" s="189"/>
      <c r="CT218" s="189"/>
      <c r="CU218" s="189"/>
      <c r="CV218" s="189"/>
      <c r="CW218" s="189"/>
      <c r="CX218" s="189"/>
      <c r="CY218" s="189"/>
      <c r="CZ218" s="189"/>
      <c r="DA218" s="189"/>
      <c r="DB218" s="189"/>
      <c r="DC218" s="189"/>
    </row>
    <row r="219" spans="18:107" ht="12.75">
      <c r="R219" s="190"/>
      <c r="S219" s="190"/>
      <c r="T219" s="190"/>
      <c r="U219" s="379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  <c r="CW219" s="189"/>
      <c r="CX219" s="189"/>
      <c r="CY219" s="189"/>
      <c r="CZ219" s="189"/>
      <c r="DA219" s="189"/>
      <c r="DB219" s="189"/>
      <c r="DC219" s="189"/>
    </row>
    <row r="220" spans="5:107" ht="12.75">
      <c r="E220" s="190"/>
      <c r="R220" s="190"/>
      <c r="S220" s="190"/>
      <c r="T220" s="190"/>
      <c r="U220" s="379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89"/>
      <c r="BP220" s="189"/>
      <c r="BQ220" s="189"/>
      <c r="BR220" s="189"/>
      <c r="BS220" s="189"/>
      <c r="BT220" s="189"/>
      <c r="BU220" s="189"/>
      <c r="BV220" s="189"/>
      <c r="BW220" s="189"/>
      <c r="BX220" s="189"/>
      <c r="BY220" s="189"/>
      <c r="BZ220" s="189"/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89"/>
      <c r="CN220" s="189"/>
      <c r="CO220" s="189"/>
      <c r="CP220" s="189"/>
      <c r="CQ220" s="189"/>
      <c r="CR220" s="189"/>
      <c r="CS220" s="189"/>
      <c r="CT220" s="189"/>
      <c r="CU220" s="189"/>
      <c r="CV220" s="189"/>
      <c r="CW220" s="189"/>
      <c r="CX220" s="189"/>
      <c r="CY220" s="189"/>
      <c r="CZ220" s="189"/>
      <c r="DA220" s="189"/>
      <c r="DB220" s="189"/>
      <c r="DC220" s="189"/>
    </row>
    <row r="221" spans="5:107" ht="12.75">
      <c r="E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189"/>
      <c r="CD221" s="189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  <c r="CW221" s="189"/>
      <c r="CX221" s="189"/>
      <c r="CY221" s="189"/>
      <c r="CZ221" s="189"/>
      <c r="DA221" s="189"/>
      <c r="DB221" s="189"/>
      <c r="DC221" s="189"/>
    </row>
    <row r="222" spans="5:107" ht="12.75">
      <c r="E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  <c r="CW222" s="189"/>
      <c r="CX222" s="189"/>
      <c r="CY222" s="189"/>
      <c r="CZ222" s="189"/>
      <c r="DA222" s="189"/>
      <c r="DB222" s="189"/>
      <c r="DC222" s="189"/>
    </row>
    <row r="223" spans="5:107" ht="12.75">
      <c r="E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  <c r="BI223" s="190"/>
      <c r="BJ223" s="190"/>
      <c r="BK223" s="190"/>
      <c r="BL223" s="190"/>
      <c r="BM223" s="190"/>
      <c r="BN223" s="190"/>
      <c r="BO223" s="189"/>
      <c r="BP223" s="189"/>
      <c r="BQ223" s="189"/>
      <c r="BR223" s="189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89"/>
      <c r="CM223" s="189"/>
      <c r="CN223" s="189"/>
      <c r="CO223" s="189"/>
      <c r="CP223" s="189"/>
      <c r="CQ223" s="189"/>
      <c r="CR223" s="189"/>
      <c r="CS223" s="189"/>
      <c r="CT223" s="189"/>
      <c r="CU223" s="189"/>
      <c r="CV223" s="189"/>
      <c r="CW223" s="189"/>
      <c r="CX223" s="189"/>
      <c r="CY223" s="189"/>
      <c r="CZ223" s="189"/>
      <c r="DA223" s="189"/>
      <c r="DB223" s="189"/>
      <c r="DC223" s="189"/>
    </row>
    <row r="224" spans="5:107" ht="12.75">
      <c r="E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  <c r="CW224" s="189"/>
      <c r="CX224" s="189"/>
      <c r="CY224" s="189"/>
      <c r="CZ224" s="189"/>
      <c r="DA224" s="189"/>
      <c r="DB224" s="189"/>
      <c r="DC224" s="189"/>
    </row>
    <row r="225" spans="5:107" ht="12.75">
      <c r="E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</row>
    <row r="226" spans="5:107" ht="12.75">
      <c r="E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  <c r="CW226" s="189"/>
      <c r="CX226" s="189"/>
      <c r="CY226" s="189"/>
      <c r="CZ226" s="189"/>
      <c r="DA226" s="189"/>
      <c r="DB226" s="189"/>
      <c r="DC226" s="189"/>
    </row>
    <row r="227" spans="5:107" ht="12.75">
      <c r="E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189"/>
      <c r="CD227" s="189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  <c r="CW227" s="189"/>
      <c r="CX227" s="189"/>
      <c r="CY227" s="189"/>
      <c r="CZ227" s="189"/>
      <c r="DA227" s="189"/>
      <c r="DB227" s="189"/>
      <c r="DC227" s="189"/>
    </row>
    <row r="228" spans="5:107" ht="12.75">
      <c r="E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89"/>
      <c r="BP228" s="189"/>
      <c r="BQ228" s="189"/>
      <c r="BR228" s="189"/>
      <c r="BS228" s="189"/>
      <c r="BT228" s="189"/>
      <c r="BU228" s="189"/>
      <c r="BV228" s="189"/>
      <c r="BW228" s="189"/>
      <c r="BX228" s="189"/>
      <c r="BY228" s="189"/>
      <c r="BZ228" s="189"/>
      <c r="CA228" s="189"/>
      <c r="CB228" s="189"/>
      <c r="CC228" s="189"/>
      <c r="CD228" s="189"/>
      <c r="CE228" s="189"/>
      <c r="CF228" s="189"/>
      <c r="CG228" s="189"/>
      <c r="CH228" s="189"/>
      <c r="CI228" s="189"/>
      <c r="CJ228" s="189"/>
      <c r="CK228" s="189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  <c r="CW228" s="189"/>
      <c r="CX228" s="189"/>
      <c r="CY228" s="189"/>
      <c r="CZ228" s="189"/>
      <c r="DA228" s="189"/>
      <c r="DB228" s="189"/>
      <c r="DC228" s="189"/>
    </row>
    <row r="229" spans="5:107" ht="12.75">
      <c r="E229" s="379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0"/>
      <c r="BN229" s="190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  <c r="CW229" s="189"/>
      <c r="CX229" s="189"/>
      <c r="CY229" s="189"/>
      <c r="CZ229" s="189"/>
      <c r="DA229" s="189"/>
      <c r="DB229" s="189"/>
      <c r="DC229" s="189"/>
    </row>
    <row r="230" spans="5:107" ht="12.75">
      <c r="E230" s="379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  <c r="CW230" s="189"/>
      <c r="CX230" s="189"/>
      <c r="CY230" s="189"/>
      <c r="CZ230" s="189"/>
      <c r="DA230" s="189"/>
      <c r="DB230" s="189"/>
      <c r="DC230" s="189"/>
    </row>
    <row r="231" spans="5:107" ht="12.75">
      <c r="E231" s="379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0"/>
      <c r="BN231" s="190"/>
      <c r="BO231" s="189"/>
      <c r="BP231" s="189"/>
      <c r="BQ231" s="189"/>
      <c r="BR231" s="189"/>
      <c r="BS231" s="189"/>
      <c r="BT231" s="189"/>
      <c r="BU231" s="189"/>
      <c r="BV231" s="189"/>
      <c r="BW231" s="189"/>
      <c r="BX231" s="189"/>
      <c r="BY231" s="189"/>
      <c r="BZ231" s="189"/>
      <c r="CA231" s="189"/>
      <c r="CB231" s="189"/>
      <c r="CC231" s="189"/>
      <c r="CD231" s="189"/>
      <c r="CE231" s="189"/>
      <c r="CF231" s="189"/>
      <c r="CG231" s="189"/>
      <c r="CH231" s="189"/>
      <c r="CI231" s="189"/>
      <c r="CJ231" s="189"/>
      <c r="CK231" s="189"/>
      <c r="CL231" s="189"/>
      <c r="CM231" s="189"/>
      <c r="CN231" s="189"/>
      <c r="CO231" s="189"/>
      <c r="CP231" s="189"/>
      <c r="CQ231" s="189"/>
      <c r="CR231" s="189"/>
      <c r="CS231" s="189"/>
      <c r="CT231" s="189"/>
      <c r="CU231" s="189"/>
      <c r="CV231" s="189"/>
      <c r="CW231" s="189"/>
      <c r="CX231" s="189"/>
      <c r="CY231" s="189"/>
      <c r="CZ231" s="189"/>
      <c r="DA231" s="189"/>
      <c r="DB231" s="189"/>
      <c r="DC231" s="189"/>
    </row>
    <row r="232" spans="18:107" ht="12.75"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</row>
    <row r="233" spans="18:107" ht="12.75"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0"/>
      <c r="BN233" s="190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</row>
    <row r="234" spans="18:66" ht="12.75"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</row>
  </sheetData>
  <sheetProtection/>
  <mergeCells count="170">
    <mergeCell ref="I207:K207"/>
    <mergeCell ref="F187:T187"/>
    <mergeCell ref="E206:F206"/>
    <mergeCell ref="CB7:CB8"/>
    <mergeCell ref="BV6:CB6"/>
    <mergeCell ref="G3:G10"/>
    <mergeCell ref="U4:AN4"/>
    <mergeCell ref="Y7:Y10"/>
    <mergeCell ref="BI4:CB4"/>
    <mergeCell ref="BR7:BR8"/>
    <mergeCell ref="CN6:CN10"/>
    <mergeCell ref="CE6:CE10"/>
    <mergeCell ref="CA8:CA10"/>
    <mergeCell ref="BZ8:BZ10"/>
    <mergeCell ref="CF7:CF10"/>
    <mergeCell ref="E214:F214"/>
    <mergeCell ref="I214:K214"/>
    <mergeCell ref="AJ8:AJ10"/>
    <mergeCell ref="AK8:AK10"/>
    <mergeCell ref="E207:F207"/>
    <mergeCell ref="E210:F210"/>
    <mergeCell ref="E212:F212"/>
    <mergeCell ref="D177:E192"/>
    <mergeCell ref="I209:K209"/>
    <mergeCell ref="E208:F208"/>
    <mergeCell ref="CH8:CH10"/>
    <mergeCell ref="I210:K210"/>
    <mergeCell ref="BL7:BL10"/>
    <mergeCell ref="AO6:AO8"/>
    <mergeCell ref="BL6:BR6"/>
    <mergeCell ref="CJ8:CJ10"/>
    <mergeCell ref="CH7:CK7"/>
    <mergeCell ref="CK8:CK10"/>
    <mergeCell ref="CI8:CI10"/>
    <mergeCell ref="CC6:CC8"/>
    <mergeCell ref="CL7:CL8"/>
    <mergeCell ref="CQ7:CQ10"/>
    <mergeCell ref="CR8:CR10"/>
    <mergeCell ref="CC4:CV4"/>
    <mergeCell ref="CM5:CV5"/>
    <mergeCell ref="CD6:CD10"/>
    <mergeCell ref="CG7:CG10"/>
    <mergeCell ref="CP7:CP10"/>
    <mergeCell ref="CC5:CL5"/>
    <mergeCell ref="CM6:CM8"/>
    <mergeCell ref="CF6:CL6"/>
    <mergeCell ref="CT8:CT10"/>
    <mergeCell ref="CS8:CS10"/>
    <mergeCell ref="CY2:DA6"/>
    <mergeCell ref="CY7:CY10"/>
    <mergeCell ref="CZ7:CZ10"/>
    <mergeCell ref="DA7:DA10"/>
    <mergeCell ref="CU8:CU10"/>
    <mergeCell ref="CO6:CO10"/>
    <mergeCell ref="F185:R185"/>
    <mergeCell ref="E209:F209"/>
    <mergeCell ref="F188:T188"/>
    <mergeCell ref="I208:K208"/>
    <mergeCell ref="F192:T192"/>
    <mergeCell ref="F190:T190"/>
    <mergeCell ref="F179:R180"/>
    <mergeCell ref="F181:R182"/>
    <mergeCell ref="F183:R184"/>
    <mergeCell ref="CY175:DA176"/>
    <mergeCell ref="F186:T186"/>
    <mergeCell ref="F189:T189"/>
    <mergeCell ref="F191:T191"/>
    <mergeCell ref="F177:R178"/>
    <mergeCell ref="CX2:CX8"/>
    <mergeCell ref="BN7:BQ7"/>
    <mergeCell ref="CW2:CW8"/>
    <mergeCell ref="CV7:CV8"/>
    <mergeCell ref="CR7:CU7"/>
    <mergeCell ref="BX7:CA7"/>
    <mergeCell ref="BW7:BW10"/>
    <mergeCell ref="BX8:BX10"/>
    <mergeCell ref="BY8:BY10"/>
    <mergeCell ref="BB6:BH6"/>
    <mergeCell ref="K4:K10"/>
    <mergeCell ref="Z7:AC7"/>
    <mergeCell ref="AC8:AC10"/>
    <mergeCell ref="AG6:AG10"/>
    <mergeCell ref="AB8:AB10"/>
    <mergeCell ref="BI6:BI8"/>
    <mergeCell ref="D2:G2"/>
    <mergeCell ref="I2:T2"/>
    <mergeCell ref="S4:S10"/>
    <mergeCell ref="T4:T10"/>
    <mergeCell ref="I3:I10"/>
    <mergeCell ref="D4:D10"/>
    <mergeCell ref="E4:E10"/>
    <mergeCell ref="H4:H10"/>
    <mergeCell ref="D3:F3"/>
    <mergeCell ref="BI5:BR5"/>
    <mergeCell ref="AY5:BH5"/>
    <mergeCell ref="B1:CX1"/>
    <mergeCell ref="B2:B10"/>
    <mergeCell ref="C2:C10"/>
    <mergeCell ref="BS5:CB5"/>
    <mergeCell ref="F4:F10"/>
    <mergeCell ref="P6:P10"/>
    <mergeCell ref="CP6:CV6"/>
    <mergeCell ref="BO8:BO10"/>
    <mergeCell ref="Z8:Z10"/>
    <mergeCell ref="BM7:BM10"/>
    <mergeCell ref="J3:J10"/>
    <mergeCell ref="M4:M10"/>
    <mergeCell ref="K3:T3"/>
    <mergeCell ref="Q6:Q10"/>
    <mergeCell ref="N5:N10"/>
    <mergeCell ref="U2:CV3"/>
    <mergeCell ref="AO4:BH4"/>
    <mergeCell ref="AL8:AL10"/>
    <mergeCell ref="BQ8:BQ10"/>
    <mergeCell ref="BT6:BT10"/>
    <mergeCell ref="AD7:AD8"/>
    <mergeCell ref="AH7:AH10"/>
    <mergeCell ref="AE6:AE8"/>
    <mergeCell ref="AU8:AU10"/>
    <mergeCell ref="AV8:AV10"/>
    <mergeCell ref="AR7:AR10"/>
    <mergeCell ref="AH6:AN6"/>
    <mergeCell ref="AN7:AN8"/>
    <mergeCell ref="BS6:BS8"/>
    <mergeCell ref="I212:K212"/>
    <mergeCell ref="BP8:BP10"/>
    <mergeCell ref="AT8:AT10"/>
    <mergeCell ref="W209:Y209"/>
    <mergeCell ref="V6:V10"/>
    <mergeCell ref="AF6:AF10"/>
    <mergeCell ref="AZ6:AZ10"/>
    <mergeCell ref="BF8:BF10"/>
    <mergeCell ref="BN8:BN10"/>
    <mergeCell ref="BG8:BG10"/>
    <mergeCell ref="BD7:BG7"/>
    <mergeCell ref="I206:K206"/>
    <mergeCell ref="BK6:BK10"/>
    <mergeCell ref="AX7:AX8"/>
    <mergeCell ref="O6:O10"/>
    <mergeCell ref="BA6:BA10"/>
    <mergeCell ref="BJ6:BJ10"/>
    <mergeCell ref="BB7:BB10"/>
    <mergeCell ref="AS7:AS10"/>
    <mergeCell ref="AE5:AN5"/>
    <mergeCell ref="BD8:BD10"/>
    <mergeCell ref="BE8:BE10"/>
    <mergeCell ref="BC7:BC10"/>
    <mergeCell ref="AO5:AX5"/>
    <mergeCell ref="AM8:AM10"/>
    <mergeCell ref="AQ6:AQ10"/>
    <mergeCell ref="BV7:BV10"/>
    <mergeCell ref="AA8:AA10"/>
    <mergeCell ref="AI7:AI10"/>
    <mergeCell ref="AR6:AX6"/>
    <mergeCell ref="BU6:BU10"/>
    <mergeCell ref="BH7:BH8"/>
    <mergeCell ref="AP6:AP10"/>
    <mergeCell ref="AY6:AY8"/>
    <mergeCell ref="AT7:AW7"/>
    <mergeCell ref="AW8:AW10"/>
    <mergeCell ref="L4:L10"/>
    <mergeCell ref="N4:R4"/>
    <mergeCell ref="O5:R5"/>
    <mergeCell ref="R6:R10"/>
    <mergeCell ref="AJ7:AM7"/>
    <mergeCell ref="U5:AD5"/>
    <mergeCell ref="U6:U8"/>
    <mergeCell ref="X7:X10"/>
    <mergeCell ref="W6:W10"/>
    <mergeCell ref="X6:AD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38" r:id="rId1"/>
  <headerFooter alignWithMargins="0">
    <oddFooter>&amp;R09.02.07 ИСиП 3 г 10 мес. 9 кл. 2020 №151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mrc-user</cp:lastModifiedBy>
  <cp:lastPrinted>2021-06-30T07:46:24Z</cp:lastPrinted>
  <dcterms:created xsi:type="dcterms:W3CDTF">2001-03-11T11:14:43Z</dcterms:created>
  <dcterms:modified xsi:type="dcterms:W3CDTF">2023-06-15T04:30:19Z</dcterms:modified>
  <cp:category/>
  <cp:version/>
  <cp:contentType/>
  <cp:contentStatus/>
</cp:coreProperties>
</file>